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24"/>
  <workbookPr autoCompressPictures="0"/>
  <bookViews>
    <workbookView xWindow="5120" yWindow="600" windowWidth="16720" windowHeight="13560" tabRatio="647" activeTab="1"/>
  </bookViews>
  <sheets>
    <sheet name="Directions for Use" sheetId="13" r:id="rId1"/>
    <sheet name="Capital Sources&amp;Uses" sheetId="11" r:id="rId2"/>
    <sheet name="Loan Repayment" sheetId="6" r:id="rId3"/>
    <sheet name="Employment" sheetId="9" r:id="rId4"/>
    <sheet name="Patronage Distribution" sheetId="10" r:id="rId5"/>
    <sheet name="Revenue&amp;Cost Asssumptions" sheetId="3" r:id="rId6"/>
    <sheet name="Revenue&amp;Cost Metrics" sheetId="8" r:id="rId7"/>
    <sheet name="Income Statement" sheetId="1" r:id="rId8"/>
    <sheet name="Cash Flow Statement" sheetId="2" r:id="rId9"/>
    <sheet name="Balance Sheet" sheetId="4" r:id="rId10"/>
    <sheet name="Co-op Financial Ratios" sheetId="12" r:id="rId1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0" l="1"/>
  <c r="B19" i="10"/>
  <c r="C8" i="10"/>
  <c r="C19" i="10"/>
  <c r="D8" i="10"/>
  <c r="D19" i="10"/>
  <c r="E8" i="10"/>
  <c r="E19" i="10"/>
  <c r="F8" i="10"/>
  <c r="F19" i="10"/>
  <c r="H19" i="10"/>
  <c r="I19" i="10"/>
  <c r="J19" i="10"/>
  <c r="K19" i="10"/>
  <c r="L19" i="10"/>
  <c r="M19" i="10"/>
  <c r="B21" i="10"/>
  <c r="B39" i="1"/>
  <c r="B38" i="1"/>
  <c r="C14" i="10"/>
  <c r="C9" i="10"/>
  <c r="C21" i="10"/>
  <c r="C39" i="1"/>
  <c r="C38" i="1"/>
  <c r="D14" i="10"/>
  <c r="D9" i="10"/>
  <c r="D21" i="10"/>
  <c r="D39" i="1"/>
  <c r="D38" i="1"/>
  <c r="E14" i="10"/>
  <c r="E9" i="10"/>
  <c r="E21" i="10"/>
  <c r="E39" i="1"/>
  <c r="E38" i="1"/>
  <c r="F14" i="10"/>
  <c r="F9" i="10"/>
  <c r="F21" i="10"/>
  <c r="H21" i="10"/>
  <c r="I21" i="10"/>
  <c r="J21" i="10"/>
  <c r="K21" i="10"/>
  <c r="L21" i="10"/>
  <c r="M21" i="10"/>
  <c r="I23" i="10"/>
  <c r="J23" i="10"/>
  <c r="K23" i="10"/>
  <c r="L23" i="10"/>
  <c r="M23" i="10"/>
  <c r="F10" i="1"/>
  <c r="F11" i="1"/>
  <c r="F12" i="1"/>
  <c r="F14" i="1"/>
  <c r="F45" i="1"/>
  <c r="E10" i="1"/>
  <c r="E11" i="1"/>
  <c r="E12" i="1"/>
  <c r="E14" i="1"/>
  <c r="E45" i="1"/>
  <c r="F46" i="1"/>
  <c r="D10" i="1"/>
  <c r="D11" i="1"/>
  <c r="D12" i="1"/>
  <c r="D14" i="1"/>
  <c r="D45" i="1"/>
  <c r="E46" i="1"/>
  <c r="C10" i="1"/>
  <c r="C11" i="1"/>
  <c r="C12" i="1"/>
  <c r="C14" i="1"/>
  <c r="C45" i="1"/>
  <c r="D46" i="1"/>
  <c r="B10" i="1"/>
  <c r="B11" i="1"/>
  <c r="B12" i="1"/>
  <c r="B14" i="1"/>
  <c r="B45" i="1"/>
  <c r="C46" i="1"/>
  <c r="B3" i="1"/>
  <c r="B4" i="1"/>
  <c r="B6" i="1"/>
  <c r="F17" i="1"/>
  <c r="F22" i="1"/>
  <c r="F23" i="1"/>
  <c r="F49" i="1"/>
  <c r="E17" i="1"/>
  <c r="E22" i="1"/>
  <c r="E23" i="1"/>
  <c r="E49" i="1"/>
  <c r="F50" i="1"/>
  <c r="D17" i="1"/>
  <c r="D22" i="1"/>
  <c r="D23" i="1"/>
  <c r="D49" i="1"/>
  <c r="E50" i="1"/>
  <c r="C17" i="1"/>
  <c r="C22" i="1"/>
  <c r="C23" i="1"/>
  <c r="C49" i="1"/>
  <c r="D50" i="1"/>
  <c r="B17" i="1"/>
  <c r="B22" i="1"/>
  <c r="B23" i="1"/>
  <c r="B49" i="1"/>
  <c r="C50" i="1"/>
  <c r="I25" i="10"/>
  <c r="F7" i="11"/>
  <c r="F4" i="11"/>
  <c r="E4" i="11"/>
  <c r="F5" i="11"/>
  <c r="F3" i="11"/>
  <c r="D4" i="11"/>
  <c r="E5" i="11"/>
  <c r="E3" i="11"/>
  <c r="F8" i="11"/>
  <c r="J5" i="6"/>
  <c r="I5" i="6"/>
  <c r="K5" i="6"/>
  <c r="J6" i="6"/>
  <c r="I6" i="6"/>
  <c r="K6" i="6"/>
  <c r="J7" i="6"/>
  <c r="I7" i="6"/>
  <c r="K7" i="6"/>
  <c r="J8" i="6"/>
  <c r="I8" i="6"/>
  <c r="K8" i="6"/>
  <c r="J9" i="6"/>
  <c r="I9" i="6"/>
  <c r="K9" i="6"/>
  <c r="J10" i="6"/>
  <c r="I10" i="6"/>
  <c r="K10" i="6"/>
  <c r="J11" i="6"/>
  <c r="I11" i="6"/>
  <c r="K11" i="6"/>
  <c r="J12" i="6"/>
  <c r="I12" i="6"/>
  <c r="K12" i="6"/>
  <c r="J13" i="6"/>
  <c r="I13" i="6"/>
  <c r="K13" i="6"/>
  <c r="J14" i="6"/>
  <c r="I14" i="6"/>
  <c r="K14" i="6"/>
  <c r="J15" i="6"/>
  <c r="I15" i="6"/>
  <c r="K15" i="6"/>
  <c r="J16" i="6"/>
  <c r="D3" i="6"/>
  <c r="B24" i="1"/>
  <c r="B21" i="11"/>
  <c r="B25" i="1"/>
  <c r="B18" i="1"/>
  <c r="B19" i="1"/>
  <c r="B20" i="1"/>
  <c r="B21" i="1"/>
  <c r="B27" i="1"/>
  <c r="B29" i="1"/>
  <c r="B31" i="1"/>
  <c r="I16" i="6"/>
  <c r="K16" i="6"/>
  <c r="J17" i="6"/>
  <c r="I17" i="6"/>
  <c r="K17" i="6"/>
  <c r="J18" i="6"/>
  <c r="I18" i="6"/>
  <c r="K18" i="6"/>
  <c r="J19" i="6"/>
  <c r="I19" i="6"/>
  <c r="K19" i="6"/>
  <c r="J20" i="6"/>
  <c r="I20" i="6"/>
  <c r="K20" i="6"/>
  <c r="J21" i="6"/>
  <c r="I21" i="6"/>
  <c r="K21" i="6"/>
  <c r="J22" i="6"/>
  <c r="I22" i="6"/>
  <c r="K22" i="6"/>
  <c r="J23" i="6"/>
  <c r="I23" i="6"/>
  <c r="K23" i="6"/>
  <c r="J24" i="6"/>
  <c r="I24" i="6"/>
  <c r="K24" i="6"/>
  <c r="J25" i="6"/>
  <c r="I25" i="6"/>
  <c r="K25" i="6"/>
  <c r="J26" i="6"/>
  <c r="I26" i="6"/>
  <c r="K26" i="6"/>
  <c r="J27" i="6"/>
  <c r="I27" i="6"/>
  <c r="K27" i="6"/>
  <c r="J28" i="6"/>
  <c r="D4" i="6"/>
  <c r="O5" i="6"/>
  <c r="N5" i="6"/>
  <c r="P5" i="6"/>
  <c r="O6" i="6"/>
  <c r="N6" i="6"/>
  <c r="P6" i="6"/>
  <c r="O7" i="6"/>
  <c r="N7" i="6"/>
  <c r="P7" i="6"/>
  <c r="O8" i="6"/>
  <c r="N8" i="6"/>
  <c r="P8" i="6"/>
  <c r="O9" i="6"/>
  <c r="N9" i="6"/>
  <c r="P9" i="6"/>
  <c r="O10" i="6"/>
  <c r="N10" i="6"/>
  <c r="P10" i="6"/>
  <c r="O11" i="6"/>
  <c r="N11" i="6"/>
  <c r="P11" i="6"/>
  <c r="O12" i="6"/>
  <c r="N12" i="6"/>
  <c r="P12" i="6"/>
  <c r="O13" i="6"/>
  <c r="N13" i="6"/>
  <c r="P13" i="6"/>
  <c r="O14" i="6"/>
  <c r="N14" i="6"/>
  <c r="P14" i="6"/>
  <c r="O15" i="6"/>
  <c r="N15" i="6"/>
  <c r="P15" i="6"/>
  <c r="O16" i="6"/>
  <c r="D11" i="6"/>
  <c r="C24" i="1"/>
  <c r="C21" i="11"/>
  <c r="C25" i="1"/>
  <c r="C14" i="3"/>
  <c r="C3" i="1"/>
  <c r="C16" i="3"/>
  <c r="C4" i="1"/>
  <c r="C6" i="1"/>
  <c r="C18" i="1"/>
  <c r="C9" i="3"/>
  <c r="C6" i="3"/>
  <c r="C19" i="1"/>
  <c r="C7" i="3"/>
  <c r="C20" i="1"/>
  <c r="C8" i="3"/>
  <c r="C21" i="1"/>
  <c r="C27" i="1"/>
  <c r="C23" i="3"/>
  <c r="C24" i="3"/>
  <c r="C25" i="3"/>
  <c r="C29" i="1"/>
  <c r="C31" i="1"/>
  <c r="I28" i="6"/>
  <c r="K28" i="6"/>
  <c r="J29" i="6"/>
  <c r="I29" i="6"/>
  <c r="K29" i="6"/>
  <c r="J30" i="6"/>
  <c r="I30" i="6"/>
  <c r="K30" i="6"/>
  <c r="J31" i="6"/>
  <c r="I31" i="6"/>
  <c r="K31" i="6"/>
  <c r="J32" i="6"/>
  <c r="I32" i="6"/>
  <c r="K32" i="6"/>
  <c r="J33" i="6"/>
  <c r="I33" i="6"/>
  <c r="K33" i="6"/>
  <c r="J34" i="6"/>
  <c r="I34" i="6"/>
  <c r="K34" i="6"/>
  <c r="J35" i="6"/>
  <c r="I35" i="6"/>
  <c r="K35" i="6"/>
  <c r="J36" i="6"/>
  <c r="I36" i="6"/>
  <c r="K36" i="6"/>
  <c r="J37" i="6"/>
  <c r="I37" i="6"/>
  <c r="K37" i="6"/>
  <c r="J38" i="6"/>
  <c r="I38" i="6"/>
  <c r="K38" i="6"/>
  <c r="J39" i="6"/>
  <c r="I39" i="6"/>
  <c r="K39" i="6"/>
  <c r="J40" i="6"/>
  <c r="D5" i="6"/>
  <c r="N16" i="6"/>
  <c r="P16" i="6"/>
  <c r="O17" i="6"/>
  <c r="N17" i="6"/>
  <c r="P17" i="6"/>
  <c r="O18" i="6"/>
  <c r="N18" i="6"/>
  <c r="P18" i="6"/>
  <c r="O19" i="6"/>
  <c r="N19" i="6"/>
  <c r="P19" i="6"/>
  <c r="O20" i="6"/>
  <c r="N20" i="6"/>
  <c r="P20" i="6"/>
  <c r="O21" i="6"/>
  <c r="N21" i="6"/>
  <c r="P21" i="6"/>
  <c r="O22" i="6"/>
  <c r="N22" i="6"/>
  <c r="P22" i="6"/>
  <c r="O23" i="6"/>
  <c r="N23" i="6"/>
  <c r="P23" i="6"/>
  <c r="O24" i="6"/>
  <c r="N24" i="6"/>
  <c r="P24" i="6"/>
  <c r="O25" i="6"/>
  <c r="N25" i="6"/>
  <c r="P25" i="6"/>
  <c r="O26" i="6"/>
  <c r="N26" i="6"/>
  <c r="P26" i="6"/>
  <c r="O27" i="6"/>
  <c r="N27" i="6"/>
  <c r="P27" i="6"/>
  <c r="O28" i="6"/>
  <c r="D12" i="6"/>
  <c r="T5" i="6"/>
  <c r="S5" i="6"/>
  <c r="U5" i="6"/>
  <c r="T6" i="6"/>
  <c r="S6" i="6"/>
  <c r="U6" i="6"/>
  <c r="T7" i="6"/>
  <c r="S7" i="6"/>
  <c r="U7" i="6"/>
  <c r="T8" i="6"/>
  <c r="S8" i="6"/>
  <c r="U8" i="6"/>
  <c r="T9" i="6"/>
  <c r="S9" i="6"/>
  <c r="U9" i="6"/>
  <c r="T10" i="6"/>
  <c r="S10" i="6"/>
  <c r="U10" i="6"/>
  <c r="T11" i="6"/>
  <c r="S11" i="6"/>
  <c r="U11" i="6"/>
  <c r="T12" i="6"/>
  <c r="S12" i="6"/>
  <c r="U12" i="6"/>
  <c r="T13" i="6"/>
  <c r="S13" i="6"/>
  <c r="U13" i="6"/>
  <c r="T14" i="6"/>
  <c r="S14" i="6"/>
  <c r="U14" i="6"/>
  <c r="T15" i="6"/>
  <c r="S15" i="6"/>
  <c r="U15" i="6"/>
  <c r="T16" i="6"/>
  <c r="D18" i="6"/>
  <c r="D24" i="1"/>
  <c r="D21" i="11"/>
  <c r="D25" i="1"/>
  <c r="D14" i="3"/>
  <c r="D3" i="1"/>
  <c r="D16" i="3"/>
  <c r="D4" i="1"/>
  <c r="D6" i="1"/>
  <c r="D18" i="1"/>
  <c r="D9" i="3"/>
  <c r="D6" i="3"/>
  <c r="D19" i="1"/>
  <c r="D7" i="3"/>
  <c r="D20" i="1"/>
  <c r="D8" i="3"/>
  <c r="D21" i="1"/>
  <c r="D27" i="1"/>
  <c r="D26" i="3"/>
  <c r="D23" i="3"/>
  <c r="D24" i="3"/>
  <c r="D25" i="3"/>
  <c r="D29" i="1"/>
  <c r="D31" i="1"/>
  <c r="I40" i="6"/>
  <c r="K40" i="6"/>
  <c r="J41" i="6"/>
  <c r="I41" i="6"/>
  <c r="K41" i="6"/>
  <c r="J42" i="6"/>
  <c r="I42" i="6"/>
  <c r="K42" i="6"/>
  <c r="J43" i="6"/>
  <c r="I43" i="6"/>
  <c r="K43" i="6"/>
  <c r="J44" i="6"/>
  <c r="I44" i="6"/>
  <c r="K44" i="6"/>
  <c r="J45" i="6"/>
  <c r="I45" i="6"/>
  <c r="K45" i="6"/>
  <c r="J46" i="6"/>
  <c r="I46" i="6"/>
  <c r="K46" i="6"/>
  <c r="J47" i="6"/>
  <c r="I47" i="6"/>
  <c r="K47" i="6"/>
  <c r="J48" i="6"/>
  <c r="I48" i="6"/>
  <c r="K48" i="6"/>
  <c r="J49" i="6"/>
  <c r="I49" i="6"/>
  <c r="K49" i="6"/>
  <c r="J50" i="6"/>
  <c r="I50" i="6"/>
  <c r="K50" i="6"/>
  <c r="J51" i="6"/>
  <c r="I51" i="6"/>
  <c r="K51" i="6"/>
  <c r="J52" i="6"/>
  <c r="D6" i="6"/>
  <c r="N28" i="6"/>
  <c r="P28" i="6"/>
  <c r="O29" i="6"/>
  <c r="N29" i="6"/>
  <c r="P29" i="6"/>
  <c r="O30" i="6"/>
  <c r="N30" i="6"/>
  <c r="P30" i="6"/>
  <c r="O31" i="6"/>
  <c r="N31" i="6"/>
  <c r="P31" i="6"/>
  <c r="O32" i="6"/>
  <c r="N32" i="6"/>
  <c r="P32" i="6"/>
  <c r="O33" i="6"/>
  <c r="N33" i="6"/>
  <c r="P33" i="6"/>
  <c r="O34" i="6"/>
  <c r="N34" i="6"/>
  <c r="P34" i="6"/>
  <c r="O35" i="6"/>
  <c r="N35" i="6"/>
  <c r="P35" i="6"/>
  <c r="O36" i="6"/>
  <c r="N36" i="6"/>
  <c r="P36" i="6"/>
  <c r="O37" i="6"/>
  <c r="N37" i="6"/>
  <c r="P37" i="6"/>
  <c r="O38" i="6"/>
  <c r="N38" i="6"/>
  <c r="P38" i="6"/>
  <c r="O39" i="6"/>
  <c r="N39" i="6"/>
  <c r="P39" i="6"/>
  <c r="O40" i="6"/>
  <c r="D13" i="6"/>
  <c r="S16" i="6"/>
  <c r="U16" i="6"/>
  <c r="T17" i="6"/>
  <c r="S17" i="6"/>
  <c r="U17" i="6"/>
  <c r="T18" i="6"/>
  <c r="S18" i="6"/>
  <c r="U18" i="6"/>
  <c r="T19" i="6"/>
  <c r="S19" i="6"/>
  <c r="U19" i="6"/>
  <c r="T20" i="6"/>
  <c r="S20" i="6"/>
  <c r="U20" i="6"/>
  <c r="T21" i="6"/>
  <c r="S21" i="6"/>
  <c r="U21" i="6"/>
  <c r="T22" i="6"/>
  <c r="S22" i="6"/>
  <c r="U22" i="6"/>
  <c r="T23" i="6"/>
  <c r="S23" i="6"/>
  <c r="U23" i="6"/>
  <c r="T24" i="6"/>
  <c r="S24" i="6"/>
  <c r="U24" i="6"/>
  <c r="T25" i="6"/>
  <c r="S25" i="6"/>
  <c r="U25" i="6"/>
  <c r="T26" i="6"/>
  <c r="S26" i="6"/>
  <c r="U26" i="6"/>
  <c r="T27" i="6"/>
  <c r="S27" i="6"/>
  <c r="U27" i="6"/>
  <c r="T28" i="6"/>
  <c r="D19" i="6"/>
  <c r="Y5" i="6"/>
  <c r="X5" i="6"/>
  <c r="Z5" i="6"/>
  <c r="Y6" i="6"/>
  <c r="X6" i="6"/>
  <c r="Z6" i="6"/>
  <c r="Y7" i="6"/>
  <c r="X7" i="6"/>
  <c r="Z7" i="6"/>
  <c r="Y8" i="6"/>
  <c r="X8" i="6"/>
  <c r="Z8" i="6"/>
  <c r="Y9" i="6"/>
  <c r="X9" i="6"/>
  <c r="Z9" i="6"/>
  <c r="Y10" i="6"/>
  <c r="X10" i="6"/>
  <c r="Z10" i="6"/>
  <c r="Y11" i="6"/>
  <c r="X11" i="6"/>
  <c r="Z11" i="6"/>
  <c r="Y12" i="6"/>
  <c r="X12" i="6"/>
  <c r="Z12" i="6"/>
  <c r="Y13" i="6"/>
  <c r="X13" i="6"/>
  <c r="Z13" i="6"/>
  <c r="Y14" i="6"/>
  <c r="X14" i="6"/>
  <c r="Z14" i="6"/>
  <c r="Y15" i="6"/>
  <c r="X15" i="6"/>
  <c r="Z15" i="6"/>
  <c r="Y16" i="6"/>
  <c r="D24" i="6"/>
  <c r="E24" i="1"/>
  <c r="E21" i="11"/>
  <c r="E25" i="1"/>
  <c r="E14" i="3"/>
  <c r="E3" i="1"/>
  <c r="E16" i="3"/>
  <c r="E4" i="1"/>
  <c r="E6" i="1"/>
  <c r="E18" i="1"/>
  <c r="E9" i="3"/>
  <c r="E6" i="3"/>
  <c r="E19" i="1"/>
  <c r="E7" i="3"/>
  <c r="E20" i="1"/>
  <c r="E8" i="3"/>
  <c r="E21" i="1"/>
  <c r="E27" i="1"/>
  <c r="E26" i="3"/>
  <c r="E23" i="3"/>
  <c r="E24" i="3"/>
  <c r="E25" i="3"/>
  <c r="E29" i="1"/>
  <c r="E31" i="1"/>
  <c r="I52" i="6"/>
  <c r="K52" i="6"/>
  <c r="J53" i="6"/>
  <c r="I53" i="6"/>
  <c r="K53" i="6"/>
  <c r="J54" i="6"/>
  <c r="I54" i="6"/>
  <c r="K54" i="6"/>
  <c r="J55" i="6"/>
  <c r="I55" i="6"/>
  <c r="K55" i="6"/>
  <c r="J56" i="6"/>
  <c r="I56" i="6"/>
  <c r="K56" i="6"/>
  <c r="J57" i="6"/>
  <c r="I57" i="6"/>
  <c r="K57" i="6"/>
  <c r="J58" i="6"/>
  <c r="I58" i="6"/>
  <c r="K58" i="6"/>
  <c r="J59" i="6"/>
  <c r="I59" i="6"/>
  <c r="K59" i="6"/>
  <c r="J60" i="6"/>
  <c r="I60" i="6"/>
  <c r="K60" i="6"/>
  <c r="J61" i="6"/>
  <c r="I61" i="6"/>
  <c r="K61" i="6"/>
  <c r="J62" i="6"/>
  <c r="I62" i="6"/>
  <c r="K62" i="6"/>
  <c r="J63" i="6"/>
  <c r="I63" i="6"/>
  <c r="K63" i="6"/>
  <c r="J64" i="6"/>
  <c r="D7" i="6"/>
  <c r="N40" i="6"/>
  <c r="P40" i="6"/>
  <c r="O41" i="6"/>
  <c r="N41" i="6"/>
  <c r="P41" i="6"/>
  <c r="O42" i="6"/>
  <c r="N42" i="6"/>
  <c r="P42" i="6"/>
  <c r="O43" i="6"/>
  <c r="N43" i="6"/>
  <c r="P43" i="6"/>
  <c r="O44" i="6"/>
  <c r="N44" i="6"/>
  <c r="P44" i="6"/>
  <c r="O45" i="6"/>
  <c r="N45" i="6"/>
  <c r="P45" i="6"/>
  <c r="O46" i="6"/>
  <c r="N46" i="6"/>
  <c r="P46" i="6"/>
  <c r="O47" i="6"/>
  <c r="N47" i="6"/>
  <c r="P47" i="6"/>
  <c r="O48" i="6"/>
  <c r="N48" i="6"/>
  <c r="P48" i="6"/>
  <c r="O49" i="6"/>
  <c r="N49" i="6"/>
  <c r="P49" i="6"/>
  <c r="O50" i="6"/>
  <c r="N50" i="6"/>
  <c r="P50" i="6"/>
  <c r="O51" i="6"/>
  <c r="N51" i="6"/>
  <c r="P51" i="6"/>
  <c r="O52" i="6"/>
  <c r="D14" i="6"/>
  <c r="S28" i="6"/>
  <c r="U28" i="6"/>
  <c r="T29" i="6"/>
  <c r="S29" i="6"/>
  <c r="U29" i="6"/>
  <c r="T30" i="6"/>
  <c r="S30" i="6"/>
  <c r="U30" i="6"/>
  <c r="T31" i="6"/>
  <c r="S31" i="6"/>
  <c r="U31" i="6"/>
  <c r="T32" i="6"/>
  <c r="S32" i="6"/>
  <c r="U32" i="6"/>
  <c r="T33" i="6"/>
  <c r="S33" i="6"/>
  <c r="U33" i="6"/>
  <c r="T34" i="6"/>
  <c r="S34" i="6"/>
  <c r="U34" i="6"/>
  <c r="T35" i="6"/>
  <c r="S35" i="6"/>
  <c r="U35" i="6"/>
  <c r="T36" i="6"/>
  <c r="S36" i="6"/>
  <c r="U36" i="6"/>
  <c r="T37" i="6"/>
  <c r="S37" i="6"/>
  <c r="U37" i="6"/>
  <c r="T38" i="6"/>
  <c r="S38" i="6"/>
  <c r="U38" i="6"/>
  <c r="T39" i="6"/>
  <c r="S39" i="6"/>
  <c r="U39" i="6"/>
  <c r="T40" i="6"/>
  <c r="D20" i="6"/>
  <c r="X16" i="6"/>
  <c r="Z16" i="6"/>
  <c r="Y17" i="6"/>
  <c r="X17" i="6"/>
  <c r="Z17" i="6"/>
  <c r="Y18" i="6"/>
  <c r="X18" i="6"/>
  <c r="Z18" i="6"/>
  <c r="Y19" i="6"/>
  <c r="X19" i="6"/>
  <c r="Z19" i="6"/>
  <c r="Y20" i="6"/>
  <c r="X20" i="6"/>
  <c r="Z20" i="6"/>
  <c r="Y21" i="6"/>
  <c r="X21" i="6"/>
  <c r="Z21" i="6"/>
  <c r="Y22" i="6"/>
  <c r="X22" i="6"/>
  <c r="Z22" i="6"/>
  <c r="Y23" i="6"/>
  <c r="X23" i="6"/>
  <c r="Z23" i="6"/>
  <c r="Y24" i="6"/>
  <c r="X24" i="6"/>
  <c r="Z24" i="6"/>
  <c r="Y25" i="6"/>
  <c r="X25" i="6"/>
  <c r="Z25" i="6"/>
  <c r="Y26" i="6"/>
  <c r="X26" i="6"/>
  <c r="Z26" i="6"/>
  <c r="Y27" i="6"/>
  <c r="X27" i="6"/>
  <c r="Z27" i="6"/>
  <c r="Y28" i="6"/>
  <c r="D25" i="6"/>
  <c r="AD5" i="6"/>
  <c r="AC5" i="6"/>
  <c r="AE5" i="6"/>
  <c r="AD6" i="6"/>
  <c r="AC6" i="6"/>
  <c r="AE6" i="6"/>
  <c r="AD7" i="6"/>
  <c r="AC7" i="6"/>
  <c r="AE7" i="6"/>
  <c r="AD8" i="6"/>
  <c r="AC8" i="6"/>
  <c r="AE8" i="6"/>
  <c r="AD9" i="6"/>
  <c r="AC9" i="6"/>
  <c r="AE9" i="6"/>
  <c r="AD10" i="6"/>
  <c r="AC10" i="6"/>
  <c r="AE10" i="6"/>
  <c r="AD11" i="6"/>
  <c r="AC11" i="6"/>
  <c r="AE11" i="6"/>
  <c r="AD12" i="6"/>
  <c r="AC12" i="6"/>
  <c r="AE12" i="6"/>
  <c r="AD13" i="6"/>
  <c r="AC13" i="6"/>
  <c r="AE13" i="6"/>
  <c r="AD14" i="6"/>
  <c r="AC14" i="6"/>
  <c r="AE14" i="6"/>
  <c r="AD15" i="6"/>
  <c r="AC15" i="6"/>
  <c r="AE15" i="6"/>
  <c r="AD16" i="6"/>
  <c r="D29" i="6"/>
  <c r="F24" i="1"/>
  <c r="F21" i="11"/>
  <c r="F25" i="1"/>
  <c r="F14" i="3"/>
  <c r="F3" i="1"/>
  <c r="F16" i="3"/>
  <c r="F4" i="1"/>
  <c r="F6" i="1"/>
  <c r="F18" i="1"/>
  <c r="F9" i="3"/>
  <c r="F6" i="3"/>
  <c r="F19" i="1"/>
  <c r="F7" i="3"/>
  <c r="F20" i="1"/>
  <c r="F8" i="3"/>
  <c r="F21" i="1"/>
  <c r="F27" i="1"/>
  <c r="F26" i="3"/>
  <c r="F23" i="3"/>
  <c r="F24" i="3"/>
  <c r="F25" i="3"/>
  <c r="F29" i="1"/>
  <c r="F31" i="1"/>
  <c r="F39" i="1"/>
  <c r="F38" i="1"/>
  <c r="G14" i="10"/>
  <c r="G9" i="10"/>
  <c r="H9" i="10"/>
  <c r="G8" i="10"/>
  <c r="H8" i="10"/>
  <c r="H10" i="10"/>
  <c r="B10" i="10"/>
  <c r="C10" i="10"/>
  <c r="D10" i="10"/>
  <c r="E10" i="10"/>
  <c r="F10" i="10"/>
  <c r="G10" i="10"/>
  <c r="F32" i="1"/>
  <c r="F34" i="1"/>
  <c r="F40" i="1"/>
  <c r="E32" i="1"/>
  <c r="E34" i="1"/>
  <c r="E40" i="1"/>
  <c r="D32" i="1"/>
  <c r="D34" i="1"/>
  <c r="D40" i="1"/>
  <c r="C32" i="1"/>
  <c r="C34" i="1"/>
  <c r="C40" i="1"/>
  <c r="B32" i="1"/>
  <c r="B34" i="1"/>
  <c r="B40" i="1"/>
  <c r="B38" i="4"/>
  <c r="C38" i="4"/>
  <c r="D38" i="4"/>
  <c r="E38" i="4"/>
  <c r="F38" i="4"/>
  <c r="B40" i="4"/>
  <c r="C40" i="4"/>
  <c r="D40" i="4"/>
  <c r="E40" i="4"/>
  <c r="F40" i="4"/>
  <c r="F35" i="1"/>
  <c r="F32" i="8"/>
  <c r="E35" i="1"/>
  <c r="E32" i="8"/>
  <c r="D35" i="1"/>
  <c r="D32" i="8"/>
  <c r="C35" i="1"/>
  <c r="C32" i="8"/>
  <c r="B35" i="1"/>
  <c r="B32" i="8"/>
  <c r="E8" i="11"/>
  <c r="C4" i="11"/>
  <c r="D5" i="11"/>
  <c r="D8" i="11"/>
  <c r="D3" i="11"/>
  <c r="B4" i="11"/>
  <c r="B5" i="11"/>
  <c r="B8" i="11"/>
  <c r="C5" i="11"/>
  <c r="B37" i="4"/>
  <c r="C37" i="4"/>
  <c r="D37" i="4"/>
  <c r="E37" i="4"/>
  <c r="F37" i="4"/>
  <c r="B39" i="4"/>
  <c r="C39" i="4"/>
  <c r="D39" i="4"/>
  <c r="E39" i="4"/>
  <c r="F39" i="4"/>
  <c r="F41" i="4"/>
  <c r="E41" i="4"/>
  <c r="D41" i="4"/>
  <c r="C41" i="4"/>
  <c r="B41" i="4"/>
  <c r="F35" i="3"/>
  <c r="E35" i="3"/>
  <c r="D35" i="3"/>
  <c r="B4" i="2"/>
  <c r="B6" i="2"/>
  <c r="B7" i="2"/>
  <c r="B8" i="2"/>
  <c r="B22" i="4"/>
  <c r="B9" i="2"/>
  <c r="B23" i="4"/>
  <c r="B10" i="2"/>
  <c r="B24" i="4"/>
  <c r="B11" i="2"/>
  <c r="B13" i="2"/>
  <c r="B14" i="2"/>
  <c r="B26" i="2"/>
  <c r="B28" i="2"/>
  <c r="E3" i="6"/>
  <c r="B27" i="2"/>
  <c r="B30" i="2"/>
  <c r="B18" i="2"/>
  <c r="B23" i="2"/>
  <c r="B32" i="2"/>
  <c r="B35" i="2"/>
  <c r="C34" i="2"/>
  <c r="C4" i="2"/>
  <c r="C6" i="2"/>
  <c r="C7" i="2"/>
  <c r="C8" i="2"/>
  <c r="C22" i="4"/>
  <c r="C9" i="2"/>
  <c r="C23" i="4"/>
  <c r="C10" i="2"/>
  <c r="C24" i="4"/>
  <c r="C11" i="2"/>
  <c r="C13" i="2"/>
  <c r="C14" i="2"/>
  <c r="C29" i="2"/>
  <c r="C28" i="2"/>
  <c r="C26" i="2"/>
  <c r="E4" i="6"/>
  <c r="E11" i="6"/>
  <c r="C27" i="2"/>
  <c r="C30" i="2"/>
  <c r="C19" i="2"/>
  <c r="C23" i="2"/>
  <c r="C32" i="2"/>
  <c r="C35" i="2"/>
  <c r="D34" i="2"/>
  <c r="D4" i="2"/>
  <c r="D6" i="2"/>
  <c r="D7" i="2"/>
  <c r="D8" i="2"/>
  <c r="D22" i="4"/>
  <c r="D9" i="2"/>
  <c r="D23" i="4"/>
  <c r="D10" i="2"/>
  <c r="D24" i="4"/>
  <c r="D11" i="2"/>
  <c r="D13" i="2"/>
  <c r="D14" i="2"/>
  <c r="D29" i="2"/>
  <c r="D28" i="2"/>
  <c r="D26" i="2"/>
  <c r="E5" i="6"/>
  <c r="E12" i="6"/>
  <c r="E18" i="6"/>
  <c r="D27" i="2"/>
  <c r="D30" i="2"/>
  <c r="D20" i="2"/>
  <c r="D23" i="2"/>
  <c r="D32" i="2"/>
  <c r="D35" i="2"/>
  <c r="E34" i="2"/>
  <c r="E4" i="2"/>
  <c r="E6" i="2"/>
  <c r="E7" i="2"/>
  <c r="E8" i="2"/>
  <c r="E22" i="4"/>
  <c r="E9" i="2"/>
  <c r="E23" i="4"/>
  <c r="E10" i="2"/>
  <c r="E24" i="4"/>
  <c r="E11" i="2"/>
  <c r="E13" i="2"/>
  <c r="E14" i="2"/>
  <c r="E29" i="2"/>
  <c r="E28" i="2"/>
  <c r="E26" i="2"/>
  <c r="E6" i="6"/>
  <c r="E13" i="6"/>
  <c r="E19" i="6"/>
  <c r="E24" i="6"/>
  <c r="E27" i="2"/>
  <c r="E30" i="2"/>
  <c r="E21" i="2"/>
  <c r="E23" i="2"/>
  <c r="E32" i="2"/>
  <c r="E35" i="2"/>
  <c r="F34" i="2"/>
  <c r="F4" i="2"/>
  <c r="F6" i="2"/>
  <c r="F7" i="2"/>
  <c r="F8" i="2"/>
  <c r="F22" i="4"/>
  <c r="F9" i="2"/>
  <c r="F23" i="4"/>
  <c r="F10" i="2"/>
  <c r="F24" i="4"/>
  <c r="F11" i="2"/>
  <c r="F13" i="2"/>
  <c r="F14" i="2"/>
  <c r="F29" i="2"/>
  <c r="F28" i="2"/>
  <c r="F26" i="2"/>
  <c r="I64" i="6"/>
  <c r="K64" i="6"/>
  <c r="E7" i="6"/>
  <c r="N52" i="6"/>
  <c r="P52" i="6"/>
  <c r="E14" i="6"/>
  <c r="S40" i="6"/>
  <c r="U40" i="6"/>
  <c r="E20" i="6"/>
  <c r="X28" i="6"/>
  <c r="Z28" i="6"/>
  <c r="E25" i="6"/>
  <c r="AC16" i="6"/>
  <c r="AE16" i="6"/>
  <c r="E29" i="6"/>
  <c r="F27" i="2"/>
  <c r="F30" i="2"/>
  <c r="F22" i="2"/>
  <c r="F23" i="2"/>
  <c r="F32" i="2"/>
  <c r="F35" i="2"/>
  <c r="F5" i="4"/>
  <c r="F6" i="4"/>
  <c r="F7" i="4"/>
  <c r="D11" i="4"/>
  <c r="E11" i="4"/>
  <c r="F11" i="4"/>
  <c r="B14" i="4"/>
  <c r="C14" i="4"/>
  <c r="D14" i="4"/>
  <c r="E14" i="4"/>
  <c r="F14" i="4"/>
  <c r="B9" i="4"/>
  <c r="C9" i="4"/>
  <c r="D9" i="4"/>
  <c r="E9" i="4"/>
  <c r="F9" i="4"/>
  <c r="C10" i="4"/>
  <c r="D10" i="4"/>
  <c r="E10" i="4"/>
  <c r="F10" i="4"/>
  <c r="E12" i="4"/>
  <c r="F12" i="4"/>
  <c r="F13" i="4"/>
  <c r="F15" i="4"/>
  <c r="F16" i="4"/>
  <c r="B2" i="6"/>
  <c r="F3" i="6"/>
  <c r="F4" i="6"/>
  <c r="F5" i="6"/>
  <c r="F6" i="6"/>
  <c r="F7" i="6"/>
  <c r="I65" i="6"/>
  <c r="J65" i="6"/>
  <c r="K65" i="6"/>
  <c r="I66" i="6"/>
  <c r="J66" i="6"/>
  <c r="K66" i="6"/>
  <c r="I67" i="6"/>
  <c r="J67" i="6"/>
  <c r="K67" i="6"/>
  <c r="I68" i="6"/>
  <c r="J68" i="6"/>
  <c r="K68" i="6"/>
  <c r="I69" i="6"/>
  <c r="J69" i="6"/>
  <c r="K69" i="6"/>
  <c r="I70" i="6"/>
  <c r="J70" i="6"/>
  <c r="K70" i="6"/>
  <c r="I71" i="6"/>
  <c r="J71" i="6"/>
  <c r="K71" i="6"/>
  <c r="I72" i="6"/>
  <c r="J72" i="6"/>
  <c r="K72" i="6"/>
  <c r="I73" i="6"/>
  <c r="J73" i="6"/>
  <c r="K73" i="6"/>
  <c r="I74" i="6"/>
  <c r="J74" i="6"/>
  <c r="K74" i="6"/>
  <c r="I75" i="6"/>
  <c r="J75" i="6"/>
  <c r="K75" i="6"/>
  <c r="I76" i="6"/>
  <c r="J76" i="6"/>
  <c r="K76" i="6"/>
  <c r="E8" i="6"/>
  <c r="F8" i="6"/>
  <c r="F28" i="4"/>
  <c r="B10" i="6"/>
  <c r="F11" i="6"/>
  <c r="F12" i="6"/>
  <c r="F13" i="6"/>
  <c r="F14" i="6"/>
  <c r="N53" i="6"/>
  <c r="O53" i="6"/>
  <c r="P53" i="6"/>
  <c r="N54" i="6"/>
  <c r="O54" i="6"/>
  <c r="P54" i="6"/>
  <c r="N55" i="6"/>
  <c r="O55" i="6"/>
  <c r="P55" i="6"/>
  <c r="N56" i="6"/>
  <c r="O56" i="6"/>
  <c r="P56" i="6"/>
  <c r="N57" i="6"/>
  <c r="O57" i="6"/>
  <c r="P57" i="6"/>
  <c r="N58" i="6"/>
  <c r="O58" i="6"/>
  <c r="P58" i="6"/>
  <c r="N59" i="6"/>
  <c r="O59" i="6"/>
  <c r="P59" i="6"/>
  <c r="N60" i="6"/>
  <c r="O60" i="6"/>
  <c r="P60" i="6"/>
  <c r="N61" i="6"/>
  <c r="O61" i="6"/>
  <c r="P61" i="6"/>
  <c r="N62" i="6"/>
  <c r="O62" i="6"/>
  <c r="P62" i="6"/>
  <c r="N63" i="6"/>
  <c r="O63" i="6"/>
  <c r="P63" i="6"/>
  <c r="N64" i="6"/>
  <c r="O64" i="6"/>
  <c r="P64" i="6"/>
  <c r="E15" i="6"/>
  <c r="F15" i="6"/>
  <c r="F29" i="4"/>
  <c r="B17" i="6"/>
  <c r="F18" i="6"/>
  <c r="F19" i="6"/>
  <c r="F20" i="6"/>
  <c r="S41" i="6"/>
  <c r="T41" i="6"/>
  <c r="U41" i="6"/>
  <c r="S42" i="6"/>
  <c r="T42" i="6"/>
  <c r="U42" i="6"/>
  <c r="S43" i="6"/>
  <c r="T43" i="6"/>
  <c r="U43" i="6"/>
  <c r="S44" i="6"/>
  <c r="T44" i="6"/>
  <c r="U44" i="6"/>
  <c r="S45" i="6"/>
  <c r="T45" i="6"/>
  <c r="U45" i="6"/>
  <c r="S46" i="6"/>
  <c r="T46" i="6"/>
  <c r="U46" i="6"/>
  <c r="S47" i="6"/>
  <c r="T47" i="6"/>
  <c r="U47" i="6"/>
  <c r="S48" i="6"/>
  <c r="T48" i="6"/>
  <c r="U48" i="6"/>
  <c r="S49" i="6"/>
  <c r="T49" i="6"/>
  <c r="U49" i="6"/>
  <c r="S50" i="6"/>
  <c r="T50" i="6"/>
  <c r="U50" i="6"/>
  <c r="S51" i="6"/>
  <c r="T51" i="6"/>
  <c r="U51" i="6"/>
  <c r="S52" i="6"/>
  <c r="T52" i="6"/>
  <c r="U52" i="6"/>
  <c r="E21" i="6"/>
  <c r="F21" i="6"/>
  <c r="F30" i="4"/>
  <c r="B23" i="6"/>
  <c r="F24" i="6"/>
  <c r="F25" i="6"/>
  <c r="X29" i="6"/>
  <c r="Y29" i="6"/>
  <c r="Z29" i="6"/>
  <c r="X30" i="6"/>
  <c r="Y30" i="6"/>
  <c r="Z30" i="6"/>
  <c r="X31" i="6"/>
  <c r="Y31" i="6"/>
  <c r="Z31" i="6"/>
  <c r="X32" i="6"/>
  <c r="Y32" i="6"/>
  <c r="Z32" i="6"/>
  <c r="X33" i="6"/>
  <c r="Y33" i="6"/>
  <c r="Z33" i="6"/>
  <c r="X34" i="6"/>
  <c r="Y34" i="6"/>
  <c r="Z34" i="6"/>
  <c r="X35" i="6"/>
  <c r="Y35" i="6"/>
  <c r="Z35" i="6"/>
  <c r="X36" i="6"/>
  <c r="Y36" i="6"/>
  <c r="Z36" i="6"/>
  <c r="X37" i="6"/>
  <c r="Y37" i="6"/>
  <c r="Z37" i="6"/>
  <c r="X38" i="6"/>
  <c r="Y38" i="6"/>
  <c r="Z38" i="6"/>
  <c r="X39" i="6"/>
  <c r="Y39" i="6"/>
  <c r="Z39" i="6"/>
  <c r="X40" i="6"/>
  <c r="Y40" i="6"/>
  <c r="Z40" i="6"/>
  <c r="E26" i="6"/>
  <c r="F26" i="6"/>
  <c r="F31" i="4"/>
  <c r="B28" i="6"/>
  <c r="F29" i="6"/>
  <c r="AC17" i="6"/>
  <c r="AD17" i="6"/>
  <c r="AE17" i="6"/>
  <c r="AC18" i="6"/>
  <c r="AD18" i="6"/>
  <c r="AE18" i="6"/>
  <c r="AC19" i="6"/>
  <c r="AD19" i="6"/>
  <c r="AE19" i="6"/>
  <c r="AC20" i="6"/>
  <c r="AD20" i="6"/>
  <c r="AE20" i="6"/>
  <c r="AC21" i="6"/>
  <c r="AD21" i="6"/>
  <c r="AE21" i="6"/>
  <c r="AC22" i="6"/>
  <c r="AD22" i="6"/>
  <c r="AE22" i="6"/>
  <c r="AC23" i="6"/>
  <c r="AD23" i="6"/>
  <c r="AE23" i="6"/>
  <c r="AC24" i="6"/>
  <c r="AD24" i="6"/>
  <c r="AE24" i="6"/>
  <c r="AC25" i="6"/>
  <c r="AD25" i="6"/>
  <c r="AE25" i="6"/>
  <c r="AC26" i="6"/>
  <c r="AD26" i="6"/>
  <c r="AE26" i="6"/>
  <c r="AC27" i="6"/>
  <c r="AD27" i="6"/>
  <c r="AE27" i="6"/>
  <c r="AC28" i="6"/>
  <c r="AD28" i="6"/>
  <c r="AE28" i="6"/>
  <c r="E30" i="6"/>
  <c r="F30" i="6"/>
  <c r="F32" i="4"/>
  <c r="F33" i="4"/>
  <c r="F25" i="4"/>
  <c r="G8" i="12"/>
  <c r="E5" i="4"/>
  <c r="E6" i="4"/>
  <c r="E7" i="4"/>
  <c r="E15" i="4"/>
  <c r="E16" i="4"/>
  <c r="E28" i="4"/>
  <c r="E29" i="4"/>
  <c r="E30" i="4"/>
  <c r="E31" i="4"/>
  <c r="E33" i="4"/>
  <c r="E25" i="4"/>
  <c r="F8" i="12"/>
  <c r="D5" i="4"/>
  <c r="D6" i="4"/>
  <c r="D7" i="4"/>
  <c r="D15" i="4"/>
  <c r="D16" i="4"/>
  <c r="D28" i="4"/>
  <c r="D29" i="4"/>
  <c r="D30" i="4"/>
  <c r="D33" i="4"/>
  <c r="D25" i="4"/>
  <c r="E8" i="12"/>
  <c r="C5" i="4"/>
  <c r="C6" i="4"/>
  <c r="C7" i="4"/>
  <c r="C15" i="4"/>
  <c r="C16" i="4"/>
  <c r="C28" i="4"/>
  <c r="C29" i="4"/>
  <c r="C33" i="4"/>
  <c r="C25" i="4"/>
  <c r="D8" i="12"/>
  <c r="B5" i="4"/>
  <c r="B6" i="4"/>
  <c r="B7" i="4"/>
  <c r="B15" i="4"/>
  <c r="B16" i="4"/>
  <c r="B28" i="4"/>
  <c r="B33" i="4"/>
  <c r="B25" i="4"/>
  <c r="C8" i="12"/>
  <c r="G7" i="12"/>
  <c r="F7" i="12"/>
  <c r="E7" i="12"/>
  <c r="D7" i="12"/>
  <c r="F21" i="4"/>
  <c r="F26" i="4"/>
  <c r="F34" i="4"/>
  <c r="E21" i="4"/>
  <c r="E26" i="4"/>
  <c r="E34" i="4"/>
  <c r="D21" i="4"/>
  <c r="D26" i="4"/>
  <c r="D34" i="4"/>
  <c r="C21" i="4"/>
  <c r="C26" i="4"/>
  <c r="C34" i="4"/>
  <c r="B21" i="4"/>
  <c r="B26" i="4"/>
  <c r="B34" i="4"/>
  <c r="C7" i="12"/>
  <c r="B35" i="3"/>
  <c r="F19" i="3"/>
  <c r="E19" i="3"/>
  <c r="D19" i="3"/>
  <c r="C19" i="3"/>
  <c r="B19" i="3"/>
  <c r="F18" i="8"/>
  <c r="E18" i="8"/>
  <c r="D18" i="8"/>
  <c r="C18" i="8"/>
  <c r="B18" i="8"/>
  <c r="B14" i="11"/>
  <c r="B25" i="11"/>
  <c r="C14" i="11"/>
  <c r="C25" i="11"/>
  <c r="C27" i="11"/>
  <c r="B43" i="4"/>
  <c r="A22" i="2"/>
  <c r="A21" i="2"/>
  <c r="A20" i="2"/>
  <c r="A19" i="2"/>
  <c r="A13" i="4"/>
  <c r="A12" i="4"/>
  <c r="A11" i="4"/>
  <c r="A10" i="4"/>
  <c r="A9" i="4"/>
  <c r="H3" i="6"/>
  <c r="B4" i="10"/>
  <c r="AE3" i="6"/>
  <c r="AD3" i="6"/>
  <c r="AB3" i="6"/>
  <c r="Z3" i="6"/>
  <c r="Y3" i="6"/>
  <c r="W3" i="6"/>
  <c r="U3" i="6"/>
  <c r="T3" i="6"/>
  <c r="R3" i="6"/>
  <c r="P3" i="6"/>
  <c r="O3" i="6"/>
  <c r="M3" i="6"/>
  <c r="K3" i="6"/>
  <c r="J3" i="6"/>
  <c r="C29" i="6"/>
  <c r="C24" i="6"/>
  <c r="C18" i="6"/>
  <c r="C11" i="6"/>
  <c r="F14" i="11"/>
  <c r="F25" i="11"/>
  <c r="F27" i="11"/>
  <c r="C3" i="6"/>
  <c r="E14" i="11"/>
  <c r="E25" i="11"/>
  <c r="E27" i="11"/>
  <c r="D14" i="11"/>
  <c r="D25" i="11"/>
  <c r="D27" i="11"/>
  <c r="B27" i="11"/>
  <c r="AB6" i="6"/>
  <c r="AB7" i="6"/>
  <c r="AB8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52" i="6"/>
  <c r="AB53" i="6"/>
  <c r="AB54" i="6"/>
  <c r="AB55" i="6"/>
  <c r="AB56" i="6"/>
  <c r="AB57" i="6"/>
  <c r="AB58" i="6"/>
  <c r="AB59" i="6"/>
  <c r="AB60" i="6"/>
  <c r="AB61" i="6"/>
  <c r="AB62" i="6"/>
  <c r="AB63" i="6"/>
  <c r="AB64" i="6"/>
  <c r="AB65" i="6"/>
  <c r="AB66" i="6"/>
  <c r="AB67" i="6"/>
  <c r="AB68" i="6"/>
  <c r="AB69" i="6"/>
  <c r="AB70" i="6"/>
  <c r="AB71" i="6"/>
  <c r="AB72" i="6"/>
  <c r="AB73" i="6"/>
  <c r="AB74" i="6"/>
  <c r="AB75" i="6"/>
  <c r="AB76" i="6"/>
  <c r="AB77" i="6"/>
  <c r="AB78" i="6"/>
  <c r="AB79" i="6"/>
  <c r="AB80" i="6"/>
  <c r="AB81" i="6"/>
  <c r="AB82" i="6"/>
  <c r="AB83" i="6"/>
  <c r="AB84" i="6"/>
  <c r="AB85" i="6"/>
  <c r="AB86" i="6"/>
  <c r="AB87" i="6"/>
  <c r="AB88" i="6"/>
  <c r="AB89" i="6"/>
  <c r="AB90" i="6"/>
  <c r="AB91" i="6"/>
  <c r="AB92" i="6"/>
  <c r="AB93" i="6"/>
  <c r="AB94" i="6"/>
  <c r="AB95" i="6"/>
  <c r="AB96" i="6"/>
  <c r="AB97" i="6"/>
  <c r="AB98" i="6"/>
  <c r="AB99" i="6"/>
  <c r="AB100" i="6"/>
  <c r="AB101" i="6"/>
  <c r="AB102" i="6"/>
  <c r="AB103" i="6"/>
  <c r="AB104" i="6"/>
  <c r="AB105" i="6"/>
  <c r="AB106" i="6"/>
  <c r="AB107" i="6"/>
  <c r="AB108" i="6"/>
  <c r="AB109" i="6"/>
  <c r="AB110" i="6"/>
  <c r="AB111" i="6"/>
  <c r="AB112" i="6"/>
  <c r="AB113" i="6"/>
  <c r="AB114" i="6"/>
  <c r="AB115" i="6"/>
  <c r="AB116" i="6"/>
  <c r="AB117" i="6"/>
  <c r="AB118" i="6"/>
  <c r="AB119" i="6"/>
  <c r="AB120" i="6"/>
  <c r="AB121" i="6"/>
  <c r="AB122" i="6"/>
  <c r="AB123" i="6"/>
  <c r="AB124" i="6"/>
  <c r="AB125" i="6"/>
  <c r="AB126" i="6"/>
  <c r="AB127" i="6"/>
  <c r="AB128" i="6"/>
  <c r="AB129" i="6"/>
  <c r="AB130" i="6"/>
  <c r="AB131" i="6"/>
  <c r="AB132" i="6"/>
  <c r="AB133" i="6"/>
  <c r="AB134" i="6"/>
  <c r="AB135" i="6"/>
  <c r="AB136" i="6"/>
  <c r="AB137" i="6"/>
  <c r="AB138" i="6"/>
  <c r="AB139" i="6"/>
  <c r="AB140" i="6"/>
  <c r="AB141" i="6"/>
  <c r="AB142" i="6"/>
  <c r="AB143" i="6"/>
  <c r="AB144" i="6"/>
  <c r="AB145" i="6"/>
  <c r="AB146" i="6"/>
  <c r="AB147" i="6"/>
  <c r="AB148" i="6"/>
  <c r="AB149" i="6"/>
  <c r="AB150" i="6"/>
  <c r="AB151" i="6"/>
  <c r="AB152" i="6"/>
  <c r="AB153" i="6"/>
  <c r="AB154" i="6"/>
  <c r="AB155" i="6"/>
  <c r="AB156" i="6"/>
  <c r="AB157" i="6"/>
  <c r="AB158" i="6"/>
  <c r="AB159" i="6"/>
  <c r="AB160" i="6"/>
  <c r="AB161" i="6"/>
  <c r="AB162" i="6"/>
  <c r="AB163" i="6"/>
  <c r="AB164" i="6"/>
  <c r="AB165" i="6"/>
  <c r="AB166" i="6"/>
  <c r="AB167" i="6"/>
  <c r="AB168" i="6"/>
  <c r="AB169" i="6"/>
  <c r="AB170" i="6"/>
  <c r="AB171" i="6"/>
  <c r="AB172" i="6"/>
  <c r="AB173" i="6"/>
  <c r="AB174" i="6"/>
  <c r="AB175" i="6"/>
  <c r="AB176" i="6"/>
  <c r="AB177" i="6"/>
  <c r="AB178" i="6"/>
  <c r="AB179" i="6"/>
  <c r="AB180" i="6"/>
  <c r="AB181" i="6"/>
  <c r="AB182" i="6"/>
  <c r="AB183" i="6"/>
  <c r="AB184" i="6"/>
  <c r="AB185" i="6"/>
  <c r="AB186" i="6"/>
  <c r="AB187" i="6"/>
  <c r="AB188" i="6"/>
  <c r="AB189" i="6"/>
  <c r="AB190" i="6"/>
  <c r="AB191" i="6"/>
  <c r="AB192" i="6"/>
  <c r="AB193" i="6"/>
  <c r="AB194" i="6"/>
  <c r="AB195" i="6"/>
  <c r="AB196" i="6"/>
  <c r="AB197" i="6"/>
  <c r="AB198" i="6"/>
  <c r="AB199" i="6"/>
  <c r="AB200" i="6"/>
  <c r="AB201" i="6"/>
  <c r="AB202" i="6"/>
  <c r="AB203" i="6"/>
  <c r="AB204" i="6"/>
  <c r="AB205" i="6"/>
  <c r="AB206" i="6"/>
  <c r="AB207" i="6"/>
  <c r="AB208" i="6"/>
  <c r="AB209" i="6"/>
  <c r="AB210" i="6"/>
  <c r="AB211" i="6"/>
  <c r="AB212" i="6"/>
  <c r="AB213" i="6"/>
  <c r="AB214" i="6"/>
  <c r="AB215" i="6"/>
  <c r="AB216" i="6"/>
  <c r="AB217" i="6"/>
  <c r="AB218" i="6"/>
  <c r="AB219" i="6"/>
  <c r="AB220" i="6"/>
  <c r="AB221" i="6"/>
  <c r="AB222" i="6"/>
  <c r="AB223" i="6"/>
  <c r="AB224" i="6"/>
  <c r="AB225" i="6"/>
  <c r="AB226" i="6"/>
  <c r="AB227" i="6"/>
  <c r="AB228" i="6"/>
  <c r="AB229" i="6"/>
  <c r="AB230" i="6"/>
  <c r="AB231" i="6"/>
  <c r="AB232" i="6"/>
  <c r="AB233" i="6"/>
  <c r="AB234" i="6"/>
  <c r="AB235" i="6"/>
  <c r="AB236" i="6"/>
  <c r="AB237" i="6"/>
  <c r="AB238" i="6"/>
  <c r="AB239" i="6"/>
  <c r="AB240" i="6"/>
  <c r="AB241" i="6"/>
  <c r="AB242" i="6"/>
  <c r="AB243" i="6"/>
  <c r="AB244" i="6"/>
  <c r="W6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W97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W112" i="6"/>
  <c r="W113" i="6"/>
  <c r="W114" i="6"/>
  <c r="W115" i="6"/>
  <c r="W116" i="6"/>
  <c r="W117" i="6"/>
  <c r="W118" i="6"/>
  <c r="W119" i="6"/>
  <c r="W120" i="6"/>
  <c r="W121" i="6"/>
  <c r="W122" i="6"/>
  <c r="W123" i="6"/>
  <c r="W124" i="6"/>
  <c r="W125" i="6"/>
  <c r="W126" i="6"/>
  <c r="W127" i="6"/>
  <c r="W128" i="6"/>
  <c r="W129" i="6"/>
  <c r="W130" i="6"/>
  <c r="W131" i="6"/>
  <c r="W132" i="6"/>
  <c r="W133" i="6"/>
  <c r="W134" i="6"/>
  <c r="W135" i="6"/>
  <c r="W136" i="6"/>
  <c r="W137" i="6"/>
  <c r="W138" i="6"/>
  <c r="W139" i="6"/>
  <c r="W140" i="6"/>
  <c r="W141" i="6"/>
  <c r="W142" i="6"/>
  <c r="W143" i="6"/>
  <c r="W144" i="6"/>
  <c r="W145" i="6"/>
  <c r="W146" i="6"/>
  <c r="W147" i="6"/>
  <c r="W148" i="6"/>
  <c r="W149" i="6"/>
  <c r="W150" i="6"/>
  <c r="W151" i="6"/>
  <c r="W152" i="6"/>
  <c r="W153" i="6"/>
  <c r="W154" i="6"/>
  <c r="W155" i="6"/>
  <c r="W156" i="6"/>
  <c r="W157" i="6"/>
  <c r="W158" i="6"/>
  <c r="W159" i="6"/>
  <c r="W160" i="6"/>
  <c r="W161" i="6"/>
  <c r="W162" i="6"/>
  <c r="W163" i="6"/>
  <c r="W164" i="6"/>
  <c r="W165" i="6"/>
  <c r="W166" i="6"/>
  <c r="W167" i="6"/>
  <c r="W168" i="6"/>
  <c r="W169" i="6"/>
  <c r="W170" i="6"/>
  <c r="W171" i="6"/>
  <c r="W172" i="6"/>
  <c r="W173" i="6"/>
  <c r="W174" i="6"/>
  <c r="W175" i="6"/>
  <c r="W176" i="6"/>
  <c r="W177" i="6"/>
  <c r="W178" i="6"/>
  <c r="W179" i="6"/>
  <c r="W180" i="6"/>
  <c r="W181" i="6"/>
  <c r="W182" i="6"/>
  <c r="W183" i="6"/>
  <c r="W184" i="6"/>
  <c r="W185" i="6"/>
  <c r="W186" i="6"/>
  <c r="W187" i="6"/>
  <c r="W188" i="6"/>
  <c r="W189" i="6"/>
  <c r="W190" i="6"/>
  <c r="W191" i="6"/>
  <c r="W192" i="6"/>
  <c r="W193" i="6"/>
  <c r="W194" i="6"/>
  <c r="W195" i="6"/>
  <c r="W196" i="6"/>
  <c r="W197" i="6"/>
  <c r="W198" i="6"/>
  <c r="W199" i="6"/>
  <c r="W200" i="6"/>
  <c r="W201" i="6"/>
  <c r="W202" i="6"/>
  <c r="W203" i="6"/>
  <c r="W204" i="6"/>
  <c r="W205" i="6"/>
  <c r="W206" i="6"/>
  <c r="W207" i="6"/>
  <c r="W208" i="6"/>
  <c r="W209" i="6"/>
  <c r="W210" i="6"/>
  <c r="W211" i="6"/>
  <c r="W212" i="6"/>
  <c r="W213" i="6"/>
  <c r="W214" i="6"/>
  <c r="W215" i="6"/>
  <c r="W216" i="6"/>
  <c r="W217" i="6"/>
  <c r="W218" i="6"/>
  <c r="W219" i="6"/>
  <c r="W220" i="6"/>
  <c r="W221" i="6"/>
  <c r="W222" i="6"/>
  <c r="W223" i="6"/>
  <c r="W224" i="6"/>
  <c r="W225" i="6"/>
  <c r="W226" i="6"/>
  <c r="W227" i="6"/>
  <c r="W228" i="6"/>
  <c r="W229" i="6"/>
  <c r="W230" i="6"/>
  <c r="W231" i="6"/>
  <c r="W232" i="6"/>
  <c r="W233" i="6"/>
  <c r="W234" i="6"/>
  <c r="W235" i="6"/>
  <c r="W236" i="6"/>
  <c r="W237" i="6"/>
  <c r="W238" i="6"/>
  <c r="W239" i="6"/>
  <c r="W240" i="6"/>
  <c r="W241" i="6"/>
  <c r="W242" i="6"/>
  <c r="W243" i="6"/>
  <c r="W244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R142" i="6"/>
  <c r="R143" i="6"/>
  <c r="R144" i="6"/>
  <c r="R145" i="6"/>
  <c r="R146" i="6"/>
  <c r="R147" i="6"/>
  <c r="R148" i="6"/>
  <c r="R149" i="6"/>
  <c r="R150" i="6"/>
  <c r="R151" i="6"/>
  <c r="R152" i="6"/>
  <c r="R153" i="6"/>
  <c r="R154" i="6"/>
  <c r="R155" i="6"/>
  <c r="R156" i="6"/>
  <c r="R157" i="6"/>
  <c r="R158" i="6"/>
  <c r="R159" i="6"/>
  <c r="R160" i="6"/>
  <c r="R161" i="6"/>
  <c r="R162" i="6"/>
  <c r="R163" i="6"/>
  <c r="R164" i="6"/>
  <c r="R165" i="6"/>
  <c r="R166" i="6"/>
  <c r="R167" i="6"/>
  <c r="R168" i="6"/>
  <c r="R169" i="6"/>
  <c r="R170" i="6"/>
  <c r="R171" i="6"/>
  <c r="R172" i="6"/>
  <c r="R173" i="6"/>
  <c r="R174" i="6"/>
  <c r="R175" i="6"/>
  <c r="R176" i="6"/>
  <c r="R177" i="6"/>
  <c r="R178" i="6"/>
  <c r="R179" i="6"/>
  <c r="R180" i="6"/>
  <c r="R181" i="6"/>
  <c r="R182" i="6"/>
  <c r="R183" i="6"/>
  <c r="R184" i="6"/>
  <c r="R185" i="6"/>
  <c r="R186" i="6"/>
  <c r="R187" i="6"/>
  <c r="R188" i="6"/>
  <c r="R189" i="6"/>
  <c r="R190" i="6"/>
  <c r="R191" i="6"/>
  <c r="R192" i="6"/>
  <c r="R193" i="6"/>
  <c r="R194" i="6"/>
  <c r="R195" i="6"/>
  <c r="R196" i="6"/>
  <c r="R197" i="6"/>
  <c r="R198" i="6"/>
  <c r="R199" i="6"/>
  <c r="R200" i="6"/>
  <c r="R201" i="6"/>
  <c r="R202" i="6"/>
  <c r="R203" i="6"/>
  <c r="R204" i="6"/>
  <c r="R205" i="6"/>
  <c r="R206" i="6"/>
  <c r="R207" i="6"/>
  <c r="R208" i="6"/>
  <c r="R209" i="6"/>
  <c r="R210" i="6"/>
  <c r="R211" i="6"/>
  <c r="R212" i="6"/>
  <c r="R213" i="6"/>
  <c r="R214" i="6"/>
  <c r="R215" i="6"/>
  <c r="R216" i="6"/>
  <c r="R217" i="6"/>
  <c r="R218" i="6"/>
  <c r="R219" i="6"/>
  <c r="R220" i="6"/>
  <c r="R221" i="6"/>
  <c r="R222" i="6"/>
  <c r="R223" i="6"/>
  <c r="R224" i="6"/>
  <c r="R225" i="6"/>
  <c r="R226" i="6"/>
  <c r="R227" i="6"/>
  <c r="R228" i="6"/>
  <c r="R229" i="6"/>
  <c r="R230" i="6"/>
  <c r="R231" i="6"/>
  <c r="R232" i="6"/>
  <c r="R233" i="6"/>
  <c r="R234" i="6"/>
  <c r="R235" i="6"/>
  <c r="R236" i="6"/>
  <c r="R237" i="6"/>
  <c r="R238" i="6"/>
  <c r="R239" i="6"/>
  <c r="R240" i="6"/>
  <c r="R241" i="6"/>
  <c r="R242" i="6"/>
  <c r="R243" i="6"/>
  <c r="R244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F4" i="10"/>
  <c r="E4" i="10"/>
  <c r="D4" i="10"/>
  <c r="C4" i="10"/>
  <c r="B6" i="8"/>
  <c r="B10" i="8"/>
  <c r="C9" i="8"/>
  <c r="D9" i="8"/>
  <c r="E9" i="8"/>
  <c r="F9" i="8"/>
  <c r="B9" i="8"/>
  <c r="D5" i="8"/>
  <c r="E5" i="8"/>
  <c r="F5" i="8"/>
  <c r="B5" i="8"/>
  <c r="C6" i="8"/>
  <c r="D6" i="8"/>
  <c r="E10" i="8"/>
  <c r="C10" i="8"/>
  <c r="B15" i="8"/>
  <c r="B14" i="8"/>
  <c r="B16" i="8"/>
  <c r="D10" i="8"/>
  <c r="F10" i="8"/>
  <c r="E6" i="8"/>
  <c r="D16" i="8"/>
  <c r="D15" i="8"/>
  <c r="D14" i="8"/>
  <c r="F6" i="8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D17" i="8"/>
  <c r="E14" i="8"/>
  <c r="E15" i="8"/>
  <c r="E16" i="8"/>
  <c r="F15" i="8"/>
  <c r="F14" i="8"/>
  <c r="F16" i="8"/>
  <c r="E17" i="8"/>
  <c r="B26" i="8"/>
  <c r="B24" i="8"/>
  <c r="B23" i="8"/>
  <c r="B25" i="8"/>
  <c r="B4" i="8"/>
  <c r="B22" i="8"/>
  <c r="B8" i="8"/>
  <c r="B29" i="8"/>
  <c r="C26" i="8"/>
  <c r="C22" i="8"/>
  <c r="F17" i="8"/>
  <c r="C21" i="8"/>
  <c r="B17" i="8"/>
  <c r="C28" i="8"/>
  <c r="C24" i="8"/>
  <c r="C25" i="8"/>
  <c r="C23" i="8"/>
  <c r="C4" i="8"/>
  <c r="C8" i="8"/>
  <c r="B21" i="8"/>
  <c r="C29" i="8"/>
  <c r="D26" i="8"/>
  <c r="D22" i="8"/>
  <c r="D23" i="8"/>
  <c r="D25" i="8"/>
  <c r="D21" i="8"/>
  <c r="D24" i="8"/>
  <c r="D28" i="8"/>
  <c r="D4" i="8"/>
  <c r="D8" i="8"/>
  <c r="B28" i="8"/>
  <c r="E29" i="8"/>
  <c r="D29" i="8"/>
  <c r="E26" i="8"/>
  <c r="E22" i="8"/>
  <c r="F26" i="8"/>
  <c r="F22" i="8"/>
  <c r="F29" i="8"/>
  <c r="F25" i="8"/>
  <c r="F21" i="8"/>
  <c r="F24" i="8"/>
  <c r="F23" i="8"/>
  <c r="F28" i="8"/>
  <c r="E24" i="8"/>
  <c r="E23" i="8"/>
  <c r="E28" i="8"/>
  <c r="E25" i="8"/>
  <c r="E21" i="8"/>
  <c r="E4" i="8"/>
  <c r="E8" i="8"/>
  <c r="F8" i="8"/>
  <c r="F4" i="8"/>
  <c r="B27" i="8"/>
  <c r="B33" i="1"/>
  <c r="C12" i="10"/>
  <c r="B30" i="8"/>
  <c r="B41" i="1"/>
  <c r="D30" i="6"/>
  <c r="AD29" i="6"/>
  <c r="AC29" i="6"/>
  <c r="AE29" i="6"/>
  <c r="AC30" i="6"/>
  <c r="AD30" i="6"/>
  <c r="AE30" i="6"/>
  <c r="AD31" i="6"/>
  <c r="AC31" i="6"/>
  <c r="AE31" i="6"/>
  <c r="AD32" i="6"/>
  <c r="AC32" i="6"/>
  <c r="AE32" i="6"/>
  <c r="AC33" i="6"/>
  <c r="AD33" i="6"/>
  <c r="AE33" i="6"/>
  <c r="AC34" i="6"/>
  <c r="AD34" i="6"/>
  <c r="AE34" i="6"/>
  <c r="C27" i="8"/>
  <c r="AD35" i="6"/>
  <c r="AC35" i="6"/>
  <c r="AE35" i="6"/>
  <c r="AC36" i="6"/>
  <c r="AD36" i="6"/>
  <c r="C30" i="8"/>
  <c r="AE36" i="6"/>
  <c r="AD37" i="6"/>
  <c r="AC37" i="6"/>
  <c r="AE37" i="6"/>
  <c r="AD38" i="6"/>
  <c r="AC38" i="6"/>
  <c r="AE38" i="6"/>
  <c r="AD39" i="6"/>
  <c r="AC39" i="6"/>
  <c r="D26" i="6"/>
  <c r="AE39" i="6"/>
  <c r="AD40" i="6"/>
  <c r="AC40" i="6"/>
  <c r="AE40" i="6"/>
  <c r="AD41" i="6"/>
  <c r="Y41" i="6"/>
  <c r="AC41" i="6"/>
  <c r="AE41" i="6"/>
  <c r="X41" i="6"/>
  <c r="Z41" i="6"/>
  <c r="Y42" i="6"/>
  <c r="AC42" i="6"/>
  <c r="AD42" i="6"/>
  <c r="X42" i="6"/>
  <c r="Z42" i="6"/>
  <c r="Y43" i="6"/>
  <c r="AE42" i="6"/>
  <c r="AC43" i="6"/>
  <c r="X43" i="6"/>
  <c r="Z43" i="6"/>
  <c r="Y44" i="6"/>
  <c r="AD43" i="6"/>
  <c r="AE43" i="6"/>
  <c r="AD44" i="6"/>
  <c r="AC44" i="6"/>
  <c r="X44" i="6"/>
  <c r="Z44" i="6"/>
  <c r="Y45" i="6"/>
  <c r="AE44" i="6"/>
  <c r="AD45" i="6"/>
  <c r="AC45" i="6"/>
  <c r="AE45" i="6"/>
  <c r="X45" i="6"/>
  <c r="AD46" i="6"/>
  <c r="AC46" i="6"/>
  <c r="Z45" i="6"/>
  <c r="Y46" i="6"/>
  <c r="AE46" i="6"/>
  <c r="AD47" i="6"/>
  <c r="X46" i="6"/>
  <c r="Z46" i="6"/>
  <c r="Y47" i="6"/>
  <c r="AC47" i="6"/>
  <c r="AE47" i="6"/>
  <c r="AC48" i="6"/>
  <c r="AD48" i="6"/>
  <c r="AE48" i="6"/>
  <c r="AD49" i="6"/>
  <c r="X47" i="6"/>
  <c r="Z47" i="6"/>
  <c r="Y48" i="6"/>
  <c r="AC49" i="6"/>
  <c r="AE49" i="6"/>
  <c r="AC50" i="6"/>
  <c r="AD50" i="6"/>
  <c r="AE50" i="6"/>
  <c r="AD51" i="6"/>
  <c r="X48" i="6"/>
  <c r="Z48" i="6"/>
  <c r="Y49" i="6"/>
  <c r="AC51" i="6"/>
  <c r="AE51" i="6"/>
  <c r="AD52" i="6"/>
  <c r="AC52" i="6"/>
  <c r="X49" i="6"/>
  <c r="Z49" i="6"/>
  <c r="Y50" i="6"/>
  <c r="AE52" i="6"/>
  <c r="AD53" i="6"/>
  <c r="AC53" i="6"/>
  <c r="AE53" i="6"/>
  <c r="AD54" i="6"/>
  <c r="X50" i="6"/>
  <c r="AC54" i="6"/>
  <c r="AE54" i="6"/>
  <c r="AC55" i="6"/>
  <c r="Z50" i="6"/>
  <c r="Y51" i="6"/>
  <c r="AD55" i="6"/>
  <c r="AE55" i="6"/>
  <c r="X51" i="6"/>
  <c r="AD56" i="6"/>
  <c r="AC56" i="6"/>
  <c r="Z51" i="6"/>
  <c r="Y52" i="6"/>
  <c r="AE56" i="6"/>
  <c r="AD57" i="6"/>
  <c r="X52" i="6"/>
  <c r="Z52" i="6"/>
  <c r="Y53" i="6"/>
  <c r="AC57" i="6"/>
  <c r="AE57" i="6"/>
  <c r="AD58" i="6"/>
  <c r="X53" i="6"/>
  <c r="Z53" i="6"/>
  <c r="Y54" i="6"/>
  <c r="AC58" i="6"/>
  <c r="AE58" i="6"/>
  <c r="AD59" i="6"/>
  <c r="X54" i="6"/>
  <c r="AC59" i="6"/>
  <c r="AE59" i="6"/>
  <c r="AD60" i="6"/>
  <c r="Z54" i="6"/>
  <c r="Y55" i="6"/>
  <c r="AC60" i="6"/>
  <c r="AE60" i="6"/>
  <c r="AD61" i="6"/>
  <c r="X55" i="6"/>
  <c r="Z55" i="6"/>
  <c r="Y56" i="6"/>
  <c r="AC61" i="6"/>
  <c r="AE61" i="6"/>
  <c r="AD62" i="6"/>
  <c r="X56" i="6"/>
  <c r="Z56" i="6"/>
  <c r="Y57" i="6"/>
  <c r="AC62" i="6"/>
  <c r="AE62" i="6"/>
  <c r="AC63" i="6"/>
  <c r="AD63" i="6"/>
  <c r="X57" i="6"/>
  <c r="AE63" i="6"/>
  <c r="AD64" i="6"/>
  <c r="Z57" i="6"/>
  <c r="Y58" i="6"/>
  <c r="AC64" i="6"/>
  <c r="AE64" i="6"/>
  <c r="X58" i="6"/>
  <c r="Z58" i="6"/>
  <c r="Y59" i="6"/>
  <c r="AC65" i="6"/>
  <c r="AD65" i="6"/>
  <c r="X59" i="6"/>
  <c r="Z59" i="6"/>
  <c r="Y60" i="6"/>
  <c r="AE65" i="6"/>
  <c r="AC66" i="6"/>
  <c r="AD66" i="6"/>
  <c r="X60" i="6"/>
  <c r="Z60" i="6"/>
  <c r="Y61" i="6"/>
  <c r="AE66" i="6"/>
  <c r="AD67" i="6"/>
  <c r="AC67" i="6"/>
  <c r="AE67" i="6"/>
  <c r="AD68" i="6"/>
  <c r="X61" i="6"/>
  <c r="AC68" i="6"/>
  <c r="AE68" i="6"/>
  <c r="AD69" i="6"/>
  <c r="Z61" i="6"/>
  <c r="Y62" i="6"/>
  <c r="AC69" i="6"/>
  <c r="AE69" i="6"/>
  <c r="X62" i="6"/>
  <c r="Z62" i="6"/>
  <c r="Y63" i="6"/>
  <c r="D15" i="6"/>
  <c r="AC70" i="6"/>
  <c r="AD70" i="6"/>
  <c r="X63" i="6"/>
  <c r="O65" i="6"/>
  <c r="N65" i="6"/>
  <c r="AE70" i="6"/>
  <c r="AD71" i="6"/>
  <c r="Z63" i="6"/>
  <c r="Y64" i="6"/>
  <c r="P65" i="6"/>
  <c r="N66" i="6"/>
  <c r="AC71" i="6"/>
  <c r="AE71" i="6"/>
  <c r="X64" i="6"/>
  <c r="Z64" i="6"/>
  <c r="O66" i="6"/>
  <c r="P66" i="6"/>
  <c r="N67" i="6"/>
  <c r="Y65" i="6"/>
  <c r="AD72" i="6"/>
  <c r="AC72" i="6"/>
  <c r="O67" i="6"/>
  <c r="P67" i="6"/>
  <c r="AE72" i="6"/>
  <c r="AC73" i="6"/>
  <c r="X65" i="6"/>
  <c r="Z65" i="6"/>
  <c r="Y66" i="6"/>
  <c r="AD73" i="6"/>
  <c r="AE73" i="6"/>
  <c r="N68" i="6"/>
  <c r="O68" i="6"/>
  <c r="AD74" i="6"/>
  <c r="AC74" i="6"/>
  <c r="P68" i="6"/>
  <c r="X66" i="6"/>
  <c r="Z66" i="6"/>
  <c r="Y67" i="6"/>
  <c r="AE74" i="6"/>
  <c r="AC75" i="6"/>
  <c r="O69" i="6"/>
  <c r="N69" i="6"/>
  <c r="AD75" i="6"/>
  <c r="AE75" i="6"/>
  <c r="AD76" i="6"/>
  <c r="P69" i="6"/>
  <c r="O70" i="6"/>
  <c r="X67" i="6"/>
  <c r="AC76" i="6"/>
  <c r="AE76" i="6"/>
  <c r="AD77" i="6"/>
  <c r="N70" i="6"/>
  <c r="P70" i="6"/>
  <c r="O71" i="6"/>
  <c r="Z67" i="6"/>
  <c r="Y68" i="6"/>
  <c r="AC77" i="6"/>
  <c r="AE77" i="6"/>
  <c r="AC78" i="6"/>
  <c r="N71" i="6"/>
  <c r="P71" i="6"/>
  <c r="O72" i="6"/>
  <c r="X68" i="6"/>
  <c r="Z68" i="6"/>
  <c r="Y69" i="6"/>
  <c r="AD78" i="6"/>
  <c r="AE78" i="6"/>
  <c r="AD79" i="6"/>
  <c r="N72" i="6"/>
  <c r="P72" i="6"/>
  <c r="N73" i="6"/>
  <c r="X69" i="6"/>
  <c r="Z69" i="6"/>
  <c r="Y70" i="6"/>
  <c r="AC79" i="6"/>
  <c r="AE79" i="6"/>
  <c r="AC80" i="6"/>
  <c r="O73" i="6"/>
  <c r="P73" i="6"/>
  <c r="O74" i="6"/>
  <c r="AD80" i="6"/>
  <c r="AE80" i="6"/>
  <c r="AC81" i="6"/>
  <c r="N74" i="6"/>
  <c r="P74" i="6"/>
  <c r="O75" i="6"/>
  <c r="X70" i="6"/>
  <c r="Z70" i="6"/>
  <c r="Y71" i="6"/>
  <c r="N75" i="6"/>
  <c r="P75" i="6"/>
  <c r="N76" i="6"/>
  <c r="AD81" i="6"/>
  <c r="AE81" i="6"/>
  <c r="J77" i="6"/>
  <c r="D8" i="6"/>
  <c r="O76" i="6"/>
  <c r="AC82" i="6"/>
  <c r="AD82" i="6"/>
  <c r="X71" i="6"/>
  <c r="Z71" i="6"/>
  <c r="Y72" i="6"/>
  <c r="I77" i="6"/>
  <c r="K77" i="6"/>
  <c r="P76" i="6"/>
  <c r="O77" i="6"/>
  <c r="AE82" i="6"/>
  <c r="AD83" i="6"/>
  <c r="I78" i="6"/>
  <c r="J78" i="6"/>
  <c r="N77" i="6"/>
  <c r="P77" i="6"/>
  <c r="AC83" i="6"/>
  <c r="AE83" i="6"/>
  <c r="AC84" i="6"/>
  <c r="X72" i="6"/>
  <c r="K78" i="6"/>
  <c r="I79" i="6"/>
  <c r="N78" i="6"/>
  <c r="O78" i="6"/>
  <c r="AD84" i="6"/>
  <c r="AE84" i="6"/>
  <c r="AD85" i="6"/>
  <c r="Z72" i="6"/>
  <c r="Y73" i="6"/>
  <c r="J79" i="6"/>
  <c r="K79" i="6"/>
  <c r="P78" i="6"/>
  <c r="AC85" i="6"/>
  <c r="AE85" i="6"/>
  <c r="AD86" i="6"/>
  <c r="X73" i="6"/>
  <c r="Z73" i="6"/>
  <c r="Y74" i="6"/>
  <c r="I80" i="6"/>
  <c r="J80" i="6"/>
  <c r="K80" i="6"/>
  <c r="N79" i="6"/>
  <c r="O79" i="6"/>
  <c r="AC86" i="6"/>
  <c r="AE86" i="6"/>
  <c r="AD87" i="6"/>
  <c r="X74" i="6"/>
  <c r="Z74" i="6"/>
  <c r="Y75" i="6"/>
  <c r="J81" i="6"/>
  <c r="I81" i="6"/>
  <c r="P79" i="6"/>
  <c r="AC87" i="6"/>
  <c r="AE87" i="6"/>
  <c r="X75" i="6"/>
  <c r="Z75" i="6"/>
  <c r="Y76" i="6"/>
  <c r="K81" i="6"/>
  <c r="N80" i="6"/>
  <c r="O80" i="6"/>
  <c r="AC88" i="6"/>
  <c r="AD88" i="6"/>
  <c r="J82" i="6"/>
  <c r="I82" i="6"/>
  <c r="K82" i="6"/>
  <c r="P80" i="6"/>
  <c r="N81" i="6"/>
  <c r="AE88" i="6"/>
  <c r="AD89" i="6"/>
  <c r="X76" i="6"/>
  <c r="Z76" i="6"/>
  <c r="I83" i="6"/>
  <c r="J83" i="6"/>
  <c r="K83" i="6"/>
  <c r="O81" i="6"/>
  <c r="P81" i="6"/>
  <c r="Y77" i="6"/>
  <c r="AC89" i="6"/>
  <c r="AE89" i="6"/>
  <c r="AD90" i="6"/>
  <c r="O82" i="6"/>
  <c r="N82" i="6"/>
  <c r="AC90" i="6"/>
  <c r="AE90" i="6"/>
  <c r="AD91" i="6"/>
  <c r="I84" i="6"/>
  <c r="J84" i="6"/>
  <c r="X77" i="6"/>
  <c r="P82" i="6"/>
  <c r="N83" i="6"/>
  <c r="AC91" i="6"/>
  <c r="AE91" i="6"/>
  <c r="AC92" i="6"/>
  <c r="K84" i="6"/>
  <c r="J85" i="6"/>
  <c r="Z77" i="6"/>
  <c r="Y78" i="6"/>
  <c r="O83" i="6"/>
  <c r="P83" i="6"/>
  <c r="O84" i="6"/>
  <c r="AD92" i="6"/>
  <c r="AE92" i="6"/>
  <c r="AD93" i="6"/>
  <c r="I85" i="6"/>
  <c r="K85" i="6"/>
  <c r="J86" i="6"/>
  <c r="X78" i="6"/>
  <c r="Z78" i="6"/>
  <c r="Y79" i="6"/>
  <c r="N84" i="6"/>
  <c r="P84" i="6"/>
  <c r="AC93" i="6"/>
  <c r="AE93" i="6"/>
  <c r="AD94" i="6"/>
  <c r="I86" i="6"/>
  <c r="K86" i="6"/>
  <c r="I87" i="6"/>
  <c r="X79" i="6"/>
  <c r="O85" i="6"/>
  <c r="N85" i="6"/>
  <c r="AC94" i="6"/>
  <c r="AE94" i="6"/>
  <c r="AD95" i="6"/>
  <c r="J87" i="6"/>
  <c r="K87" i="6"/>
  <c r="J88" i="6"/>
  <c r="Z79" i="6"/>
  <c r="Y80" i="6"/>
  <c r="P85" i="6"/>
  <c r="AC95" i="6"/>
  <c r="AE95" i="6"/>
  <c r="AD96" i="6"/>
  <c r="I88" i="6"/>
  <c r="K88" i="6"/>
  <c r="I89" i="6"/>
  <c r="X80" i="6"/>
  <c r="O86" i="6"/>
  <c r="N86" i="6"/>
  <c r="AC96" i="6"/>
  <c r="AE96" i="6"/>
  <c r="AD97" i="6"/>
  <c r="J89" i="6"/>
  <c r="K89" i="6"/>
  <c r="I90" i="6"/>
  <c r="Z80" i="6"/>
  <c r="Y81" i="6"/>
  <c r="P86" i="6"/>
  <c r="AC97" i="6"/>
  <c r="AE97" i="6"/>
  <c r="AD98" i="6"/>
  <c r="J90" i="6"/>
  <c r="K90" i="6"/>
  <c r="J91" i="6"/>
  <c r="X81" i="6"/>
  <c r="Z81" i="6"/>
  <c r="Y82" i="6"/>
  <c r="N87" i="6"/>
  <c r="O87" i="6"/>
  <c r="AC98" i="6"/>
  <c r="AE98" i="6"/>
  <c r="AD99" i="6"/>
  <c r="I91" i="6"/>
  <c r="K91" i="6"/>
  <c r="J92" i="6"/>
  <c r="X82" i="6"/>
  <c r="Z82" i="6"/>
  <c r="Y83" i="6"/>
  <c r="P87" i="6"/>
  <c r="I92" i="6"/>
  <c r="K92" i="6"/>
  <c r="I93" i="6"/>
  <c r="AC99" i="6"/>
  <c r="X83" i="6"/>
  <c r="Z83" i="6"/>
  <c r="Y84" i="6"/>
  <c r="N88" i="6"/>
  <c r="O88" i="6"/>
  <c r="J93" i="6"/>
  <c r="K93" i="6"/>
  <c r="AE99" i="6"/>
  <c r="AD100" i="6"/>
  <c r="X84" i="6"/>
  <c r="P88" i="6"/>
  <c r="AC100" i="6"/>
  <c r="AE100" i="6"/>
  <c r="AD101" i="6"/>
  <c r="J94" i="6"/>
  <c r="I94" i="6"/>
  <c r="Z84" i="6"/>
  <c r="Y85" i="6"/>
  <c r="O89" i="6"/>
  <c r="N89" i="6"/>
  <c r="K94" i="6"/>
  <c r="J95" i="6"/>
  <c r="AC101" i="6"/>
  <c r="AE101" i="6"/>
  <c r="AD102" i="6"/>
  <c r="X85" i="6"/>
  <c r="Z85" i="6"/>
  <c r="Y86" i="6"/>
  <c r="P89" i="6"/>
  <c r="I95" i="6"/>
  <c r="K95" i="6"/>
  <c r="J96" i="6"/>
  <c r="AC102" i="6"/>
  <c r="AE102" i="6"/>
  <c r="AD103" i="6"/>
  <c r="X86" i="6"/>
  <c r="Z86" i="6"/>
  <c r="Y87" i="6"/>
  <c r="N90" i="6"/>
  <c r="O90" i="6"/>
  <c r="AC103" i="6"/>
  <c r="AE103" i="6"/>
  <c r="AD104" i="6"/>
  <c r="I96" i="6"/>
  <c r="K96" i="6"/>
  <c r="J97" i="6"/>
  <c r="X87" i="6"/>
  <c r="Z87" i="6"/>
  <c r="Y88" i="6"/>
  <c r="P90" i="6"/>
  <c r="O91" i="6"/>
  <c r="AC104" i="6"/>
  <c r="I97" i="6"/>
  <c r="K97" i="6"/>
  <c r="I98" i="6"/>
  <c r="X88" i="6"/>
  <c r="Z88" i="6"/>
  <c r="Y89" i="6"/>
  <c r="N91" i="6"/>
  <c r="P91" i="6"/>
  <c r="AE104" i="6"/>
  <c r="AD105" i="6"/>
  <c r="J98" i="6"/>
  <c r="K98" i="6"/>
  <c r="X89" i="6"/>
  <c r="Z89" i="6"/>
  <c r="Y90" i="6"/>
  <c r="N92" i="6"/>
  <c r="O92" i="6"/>
  <c r="AC105" i="6"/>
  <c r="AE105" i="6"/>
  <c r="AD106" i="6"/>
  <c r="J99" i="6"/>
  <c r="I99" i="6"/>
  <c r="X90" i="6"/>
  <c r="Z90" i="6"/>
  <c r="Y91" i="6"/>
  <c r="P92" i="6"/>
  <c r="N93" i="6"/>
  <c r="K99" i="6"/>
  <c r="J100" i="6"/>
  <c r="AC106" i="6"/>
  <c r="AE106" i="6"/>
  <c r="AD107" i="6"/>
  <c r="X91" i="6"/>
  <c r="Z91" i="6"/>
  <c r="Y92" i="6"/>
  <c r="O93" i="6"/>
  <c r="P93" i="6"/>
  <c r="I100" i="6"/>
  <c r="K100" i="6"/>
  <c r="I101" i="6"/>
  <c r="AC107" i="6"/>
  <c r="X92" i="6"/>
  <c r="Z92" i="6"/>
  <c r="Y93" i="6"/>
  <c r="N94" i="6"/>
  <c r="O94" i="6"/>
  <c r="J101" i="6"/>
  <c r="K101" i="6"/>
  <c r="I102" i="6"/>
  <c r="AE107" i="6"/>
  <c r="AD108" i="6"/>
  <c r="X93" i="6"/>
  <c r="P94" i="6"/>
  <c r="J102" i="6"/>
  <c r="K102" i="6"/>
  <c r="AC108" i="6"/>
  <c r="AE108" i="6"/>
  <c r="AD109" i="6"/>
  <c r="Z93" i="6"/>
  <c r="Y94" i="6"/>
  <c r="O95" i="6"/>
  <c r="N95" i="6"/>
  <c r="J103" i="6"/>
  <c r="I103" i="6"/>
  <c r="AC109" i="6"/>
  <c r="X94" i="6"/>
  <c r="Z94" i="6"/>
  <c r="Y95" i="6"/>
  <c r="P95" i="6"/>
  <c r="K103" i="6"/>
  <c r="I104" i="6"/>
  <c r="AE109" i="6"/>
  <c r="AD110" i="6"/>
  <c r="X95" i="6"/>
  <c r="O96" i="6"/>
  <c r="N96" i="6"/>
  <c r="J104" i="6"/>
  <c r="K104" i="6"/>
  <c r="I105" i="6"/>
  <c r="AC110" i="6"/>
  <c r="Z95" i="6"/>
  <c r="Y96" i="6"/>
  <c r="P96" i="6"/>
  <c r="N97" i="6"/>
  <c r="J105" i="6"/>
  <c r="K105" i="6"/>
  <c r="J106" i="6"/>
  <c r="AE110" i="6"/>
  <c r="AD111" i="6"/>
  <c r="X96" i="6"/>
  <c r="Z96" i="6"/>
  <c r="Y97" i="6"/>
  <c r="O97" i="6"/>
  <c r="P97" i="6"/>
  <c r="O98" i="6"/>
  <c r="I106" i="6"/>
  <c r="K106" i="6"/>
  <c r="AC111" i="6"/>
  <c r="X97" i="6"/>
  <c r="Z97" i="6"/>
  <c r="Y98" i="6"/>
  <c r="N98" i="6"/>
  <c r="P98" i="6"/>
  <c r="N99" i="6"/>
  <c r="AE111" i="6"/>
  <c r="AD112" i="6"/>
  <c r="X98" i="6"/>
  <c r="Z98" i="6"/>
  <c r="Y99" i="6"/>
  <c r="I107" i="6"/>
  <c r="J107" i="6"/>
  <c r="O99" i="6"/>
  <c r="P99" i="6"/>
  <c r="AC112" i="6"/>
  <c r="AE112" i="6"/>
  <c r="AD113" i="6"/>
  <c r="X99" i="6"/>
  <c r="Z99" i="6"/>
  <c r="Y100" i="6"/>
  <c r="K107" i="6"/>
  <c r="I108" i="6"/>
  <c r="O100" i="6"/>
  <c r="N100" i="6"/>
  <c r="AC113" i="6"/>
  <c r="AE113" i="6"/>
  <c r="AD114" i="6"/>
  <c r="J108" i="6"/>
  <c r="K108" i="6"/>
  <c r="X100" i="6"/>
  <c r="Z100" i="6"/>
  <c r="Y101" i="6"/>
  <c r="P100" i="6"/>
  <c r="O101" i="6"/>
  <c r="AC114" i="6"/>
  <c r="AE114" i="6"/>
  <c r="AD115" i="6"/>
  <c r="X101" i="6"/>
  <c r="Z101" i="6"/>
  <c r="Y102" i="6"/>
  <c r="J109" i="6"/>
  <c r="I109" i="6"/>
  <c r="N101" i="6"/>
  <c r="P101" i="6"/>
  <c r="AC115" i="6"/>
  <c r="X102" i="6"/>
  <c r="K109" i="6"/>
  <c r="O102" i="6"/>
  <c r="N102" i="6"/>
  <c r="AE115" i="6"/>
  <c r="AD116" i="6"/>
  <c r="Z102" i="6"/>
  <c r="Y103" i="6"/>
  <c r="J110" i="6"/>
  <c r="I110" i="6"/>
  <c r="P102" i="6"/>
  <c r="O103" i="6"/>
  <c r="AC116" i="6"/>
  <c r="AE116" i="6"/>
  <c r="AD117" i="6"/>
  <c r="X103" i="6"/>
  <c r="Z103" i="6"/>
  <c r="Y104" i="6"/>
  <c r="K110" i="6"/>
  <c r="J111" i="6"/>
  <c r="N103" i="6"/>
  <c r="P103" i="6"/>
  <c r="N104" i="6"/>
  <c r="AC117" i="6"/>
  <c r="AE117" i="6"/>
  <c r="AD118" i="6"/>
  <c r="I111" i="6"/>
  <c r="K111" i="6"/>
  <c r="J112" i="6"/>
  <c r="X104" i="6"/>
  <c r="O104" i="6"/>
  <c r="P104" i="6"/>
  <c r="AC118" i="6"/>
  <c r="Z104" i="6"/>
  <c r="Y105" i="6"/>
  <c r="I112" i="6"/>
  <c r="K112" i="6"/>
  <c r="J113" i="6"/>
  <c r="N105" i="6"/>
  <c r="O105" i="6"/>
  <c r="AE118" i="6"/>
  <c r="X105" i="6"/>
  <c r="Z105" i="6"/>
  <c r="Y106" i="6"/>
  <c r="I113" i="6"/>
  <c r="K113" i="6"/>
  <c r="P105" i="6"/>
  <c r="N106" i="6"/>
  <c r="AC119" i="6"/>
  <c r="AD119" i="6"/>
  <c r="X106" i="6"/>
  <c r="Z106" i="6"/>
  <c r="Y107" i="6"/>
  <c r="J114" i="6"/>
  <c r="I114" i="6"/>
  <c r="O106" i="6"/>
  <c r="P106" i="6"/>
  <c r="AE119" i="6"/>
  <c r="AD120" i="6"/>
  <c r="X107" i="6"/>
  <c r="Z107" i="6"/>
  <c r="Y108" i="6"/>
  <c r="K114" i="6"/>
  <c r="O107" i="6"/>
  <c r="N107" i="6"/>
  <c r="AC120" i="6"/>
  <c r="AE120" i="6"/>
  <c r="X108" i="6"/>
  <c r="Z108" i="6"/>
  <c r="Y109" i="6"/>
  <c r="I115" i="6"/>
  <c r="J115" i="6"/>
  <c r="P107" i="6"/>
  <c r="O108" i="6"/>
  <c r="AD121" i="6"/>
  <c r="AC121" i="6"/>
  <c r="X109" i="6"/>
  <c r="Z109" i="6"/>
  <c r="Y110" i="6"/>
  <c r="K115" i="6"/>
  <c r="N108" i="6"/>
  <c r="P108" i="6"/>
  <c r="AE121" i="6"/>
  <c r="X110" i="6"/>
  <c r="Z110" i="6"/>
  <c r="Y111" i="6"/>
  <c r="I116" i="6"/>
  <c r="J116" i="6"/>
  <c r="N109" i="6"/>
  <c r="O109" i="6"/>
  <c r="AD122" i="6"/>
  <c r="AC122" i="6"/>
  <c r="X111" i="6"/>
  <c r="Z111" i="6"/>
  <c r="Y112" i="6"/>
  <c r="K116" i="6"/>
  <c r="P109" i="6"/>
  <c r="N110" i="6"/>
  <c r="AE122" i="6"/>
  <c r="AD123" i="6"/>
  <c r="X112" i="6"/>
  <c r="J117" i="6"/>
  <c r="I117" i="6"/>
  <c r="O110" i="6"/>
  <c r="P110" i="6"/>
  <c r="AC123" i="6"/>
  <c r="AE123" i="6"/>
  <c r="Z112" i="6"/>
  <c r="Y113" i="6"/>
  <c r="K117" i="6"/>
  <c r="O111" i="6"/>
  <c r="N111" i="6"/>
  <c r="AC124" i="6"/>
  <c r="AD124" i="6"/>
  <c r="X113" i="6"/>
  <c r="Z113" i="6"/>
  <c r="Y114" i="6"/>
  <c r="I118" i="6"/>
  <c r="J118" i="6"/>
  <c r="P111" i="6"/>
  <c r="O112" i="6"/>
  <c r="AE124" i="6"/>
  <c r="AC125" i="6"/>
  <c r="X114" i="6"/>
  <c r="K118" i="6"/>
  <c r="N112" i="6"/>
  <c r="P112" i="6"/>
  <c r="O113" i="6"/>
  <c r="AD125" i="6"/>
  <c r="AE125" i="6"/>
  <c r="Z114" i="6"/>
  <c r="Y115" i="6"/>
  <c r="J119" i="6"/>
  <c r="I119" i="6"/>
  <c r="N113" i="6"/>
  <c r="P113" i="6"/>
  <c r="N114" i="6"/>
  <c r="AC126" i="6"/>
  <c r="AD126" i="6"/>
  <c r="X115" i="6"/>
  <c r="K119" i="6"/>
  <c r="O114" i="6"/>
  <c r="P114" i="6"/>
  <c r="AE126" i="6"/>
  <c r="Z115" i="6"/>
  <c r="Y116" i="6"/>
  <c r="J120" i="6"/>
  <c r="I120" i="6"/>
  <c r="N115" i="6"/>
  <c r="O115" i="6"/>
  <c r="AC127" i="6"/>
  <c r="AD127" i="6"/>
  <c r="X116" i="6"/>
  <c r="K120" i="6"/>
  <c r="P115" i="6"/>
  <c r="N116" i="6"/>
  <c r="AE127" i="6"/>
  <c r="Z116" i="6"/>
  <c r="Y117" i="6"/>
  <c r="J121" i="6"/>
  <c r="I121" i="6"/>
  <c r="O116" i="6"/>
  <c r="P116" i="6"/>
  <c r="AD128" i="6"/>
  <c r="AC128" i="6"/>
  <c r="X117" i="6"/>
  <c r="K121" i="6"/>
  <c r="I122" i="6"/>
  <c r="O117" i="6"/>
  <c r="N117" i="6"/>
  <c r="AE128" i="6"/>
  <c r="AC129" i="6"/>
  <c r="Z117" i="6"/>
  <c r="Y118" i="6"/>
  <c r="J122" i="6"/>
  <c r="K122" i="6"/>
  <c r="J123" i="6"/>
  <c r="P117" i="6"/>
  <c r="O118" i="6"/>
  <c r="AD129" i="6"/>
  <c r="AE129" i="6"/>
  <c r="AD130" i="6"/>
  <c r="X118" i="6"/>
  <c r="I123" i="6"/>
  <c r="K123" i="6"/>
  <c r="I124" i="6"/>
  <c r="N118" i="6"/>
  <c r="P118" i="6"/>
  <c r="AC130" i="6"/>
  <c r="AE130" i="6"/>
  <c r="AC131" i="6"/>
  <c r="Z118" i="6"/>
  <c r="Y119" i="6"/>
  <c r="J124" i="6"/>
  <c r="K124" i="6"/>
  <c r="I125" i="6"/>
  <c r="N119" i="6"/>
  <c r="O119" i="6"/>
  <c r="AD131" i="6"/>
  <c r="AE131" i="6"/>
  <c r="X119" i="6"/>
  <c r="Z119" i="6"/>
  <c r="Y120" i="6"/>
  <c r="J125" i="6"/>
  <c r="K125" i="6"/>
  <c r="P119" i="6"/>
  <c r="N120" i="6"/>
  <c r="AD132" i="6"/>
  <c r="AC132" i="6"/>
  <c r="X120" i="6"/>
  <c r="Z120" i="6"/>
  <c r="Y121" i="6"/>
  <c r="J126" i="6"/>
  <c r="I126" i="6"/>
  <c r="O120" i="6"/>
  <c r="P120" i="6"/>
  <c r="O121" i="6"/>
  <c r="AE132" i="6"/>
  <c r="AC133" i="6"/>
  <c r="X121" i="6"/>
  <c r="K126" i="6"/>
  <c r="N121" i="6"/>
  <c r="P121" i="6"/>
  <c r="AD133" i="6"/>
  <c r="AE133" i="6"/>
  <c r="Z121" i="6"/>
  <c r="Y122" i="6"/>
  <c r="J127" i="6"/>
  <c r="I127" i="6"/>
  <c r="N122" i="6"/>
  <c r="O122" i="6"/>
  <c r="AC134" i="6"/>
  <c r="AD134" i="6"/>
  <c r="X122" i="6"/>
  <c r="K127" i="6"/>
  <c r="J128" i="6"/>
  <c r="P122" i="6"/>
  <c r="O123" i="6"/>
  <c r="AE134" i="6"/>
  <c r="AC135" i="6"/>
  <c r="I128" i="6"/>
  <c r="K128" i="6"/>
  <c r="Z122" i="6"/>
  <c r="Y123" i="6"/>
  <c r="N123" i="6"/>
  <c r="P123" i="6"/>
  <c r="N124" i="6"/>
  <c r="AD135" i="6"/>
  <c r="AE135" i="6"/>
  <c r="AC136" i="6"/>
  <c r="X123" i="6"/>
  <c r="Z123" i="6"/>
  <c r="Y124" i="6"/>
  <c r="J129" i="6"/>
  <c r="I129" i="6"/>
  <c r="AD136" i="6"/>
  <c r="AE136" i="6"/>
  <c r="AC137" i="6"/>
  <c r="O124" i="6"/>
  <c r="P124" i="6"/>
  <c r="O125" i="6"/>
  <c r="X124" i="6"/>
  <c r="K129" i="6"/>
  <c r="I130" i="6"/>
  <c r="N125" i="6"/>
  <c r="P125" i="6"/>
  <c r="O126" i="6"/>
  <c r="AD137" i="6"/>
  <c r="AE137" i="6"/>
  <c r="AC138" i="6"/>
  <c r="J130" i="6"/>
  <c r="K130" i="6"/>
  <c r="I131" i="6"/>
  <c r="Z124" i="6"/>
  <c r="Y125" i="6"/>
  <c r="N126" i="6"/>
  <c r="P126" i="6"/>
  <c r="AD138" i="6"/>
  <c r="AE138" i="6"/>
  <c r="X125" i="6"/>
  <c r="Z125" i="6"/>
  <c r="Y126" i="6"/>
  <c r="J131" i="6"/>
  <c r="K131" i="6"/>
  <c r="O127" i="6"/>
  <c r="N127" i="6"/>
  <c r="AD139" i="6"/>
  <c r="AC139" i="6"/>
  <c r="X126" i="6"/>
  <c r="Z126" i="6"/>
  <c r="Y127" i="6"/>
  <c r="J132" i="6"/>
  <c r="I132" i="6"/>
  <c r="P127" i="6"/>
  <c r="O128" i="6"/>
  <c r="AE139" i="6"/>
  <c r="AC140" i="6"/>
  <c r="X127" i="6"/>
  <c r="Z127" i="6"/>
  <c r="Y128" i="6"/>
  <c r="K132" i="6"/>
  <c r="I133" i="6"/>
  <c r="N128" i="6"/>
  <c r="P128" i="6"/>
  <c r="AD140" i="6"/>
  <c r="AE140" i="6"/>
  <c r="X128" i="6"/>
  <c r="Z128" i="6"/>
  <c r="J133" i="6"/>
  <c r="K133" i="6"/>
  <c r="O129" i="6"/>
  <c r="N129" i="6"/>
  <c r="AD141" i="6"/>
  <c r="AC141" i="6"/>
  <c r="X129" i="6"/>
  <c r="Y129" i="6"/>
  <c r="J134" i="6"/>
  <c r="I134" i="6"/>
  <c r="P129" i="6"/>
  <c r="AE141" i="6"/>
  <c r="Z129" i="6"/>
  <c r="X130" i="6"/>
  <c r="K134" i="6"/>
  <c r="I135" i="6"/>
  <c r="N130" i="6"/>
  <c r="O130" i="6"/>
  <c r="AC142" i="6"/>
  <c r="AD142" i="6"/>
  <c r="Y130" i="6"/>
  <c r="Z130" i="6"/>
  <c r="J135" i="6"/>
  <c r="K135" i="6"/>
  <c r="P130" i="6"/>
  <c r="N131" i="6"/>
  <c r="AE142" i="6"/>
  <c r="AD143" i="6"/>
  <c r="Y131" i="6"/>
  <c r="X131" i="6"/>
  <c r="I136" i="6"/>
  <c r="J136" i="6"/>
  <c r="O131" i="6"/>
  <c r="P131" i="6"/>
  <c r="AC143" i="6"/>
  <c r="AE143" i="6"/>
  <c r="Z131" i="6"/>
  <c r="Y132" i="6"/>
  <c r="K136" i="6"/>
  <c r="I137" i="6"/>
  <c r="O132" i="6"/>
  <c r="N132" i="6"/>
  <c r="AC144" i="6"/>
  <c r="AD144" i="6"/>
  <c r="X132" i="6"/>
  <c r="Z132" i="6"/>
  <c r="Y133" i="6"/>
  <c r="J137" i="6"/>
  <c r="K137" i="6"/>
  <c r="I138" i="6"/>
  <c r="P132" i="6"/>
  <c r="O133" i="6"/>
  <c r="X133" i="6"/>
  <c r="Z133" i="6"/>
  <c r="Y134" i="6"/>
  <c r="AE144" i="6"/>
  <c r="AC145" i="6"/>
  <c r="J138" i="6"/>
  <c r="K138" i="6"/>
  <c r="N133" i="6"/>
  <c r="P133" i="6"/>
  <c r="O134" i="6"/>
  <c r="X134" i="6"/>
  <c r="Z134" i="6"/>
  <c r="X135" i="6"/>
  <c r="AD145" i="6"/>
  <c r="AE145" i="6"/>
  <c r="J139" i="6"/>
  <c r="I139" i="6"/>
  <c r="N134" i="6"/>
  <c r="P134" i="6"/>
  <c r="O135" i="6"/>
  <c r="Y135" i="6"/>
  <c r="Z135" i="6"/>
  <c r="Y136" i="6"/>
  <c r="AD146" i="6"/>
  <c r="AC146" i="6"/>
  <c r="K139" i="6"/>
  <c r="I140" i="6"/>
  <c r="N135" i="6"/>
  <c r="P135" i="6"/>
  <c r="X136" i="6"/>
  <c r="Z136" i="6"/>
  <c r="Y137" i="6"/>
  <c r="AE146" i="6"/>
  <c r="J140" i="6"/>
  <c r="K140" i="6"/>
  <c r="I141" i="6"/>
  <c r="N136" i="6"/>
  <c r="O136" i="6"/>
  <c r="AC147" i="6"/>
  <c r="AD147" i="6"/>
  <c r="X137" i="6"/>
  <c r="Z137" i="6"/>
  <c r="Y138" i="6"/>
  <c r="J141" i="6"/>
  <c r="K141" i="6"/>
  <c r="J142" i="6"/>
  <c r="P136" i="6"/>
  <c r="O137" i="6"/>
  <c r="AE147" i="6"/>
  <c r="X138" i="6"/>
  <c r="Z138" i="6"/>
  <c r="Y139" i="6"/>
  <c r="I142" i="6"/>
  <c r="K142" i="6"/>
  <c r="N137" i="6"/>
  <c r="P137" i="6"/>
  <c r="AD148" i="6"/>
  <c r="AC148" i="6"/>
  <c r="X139" i="6"/>
  <c r="Z139" i="6"/>
  <c r="J143" i="6"/>
  <c r="I143" i="6"/>
  <c r="N138" i="6"/>
  <c r="O138" i="6"/>
  <c r="AE148" i="6"/>
  <c r="X140" i="6"/>
  <c r="Y140" i="6"/>
  <c r="K143" i="6"/>
  <c r="J144" i="6"/>
  <c r="P138" i="6"/>
  <c r="O139" i="6"/>
  <c r="AC149" i="6"/>
  <c r="AD149" i="6"/>
  <c r="Z140" i="6"/>
  <c r="Y141" i="6"/>
  <c r="I144" i="6"/>
  <c r="K144" i="6"/>
  <c r="N139" i="6"/>
  <c r="P139" i="6"/>
  <c r="O140" i="6"/>
  <c r="AE149" i="6"/>
  <c r="X141" i="6"/>
  <c r="Z141" i="6"/>
  <c r="Y142" i="6"/>
  <c r="I145" i="6"/>
  <c r="J145" i="6"/>
  <c r="N140" i="6"/>
  <c r="P140" i="6"/>
  <c r="N141" i="6"/>
  <c r="AD150" i="6"/>
  <c r="AC150" i="6"/>
  <c r="X142" i="6"/>
  <c r="Z142" i="6"/>
  <c r="Y143" i="6"/>
  <c r="K145" i="6"/>
  <c r="O141" i="6"/>
  <c r="P141" i="6"/>
  <c r="AE150" i="6"/>
  <c r="AC151" i="6"/>
  <c r="X143" i="6"/>
  <c r="Z143" i="6"/>
  <c r="Y144" i="6"/>
  <c r="I146" i="6"/>
  <c r="J146" i="6"/>
  <c r="N142" i="6"/>
  <c r="O142" i="6"/>
  <c r="AD151" i="6"/>
  <c r="AE151" i="6"/>
  <c r="X144" i="6"/>
  <c r="Z144" i="6"/>
  <c r="Y145" i="6"/>
  <c r="K146" i="6"/>
  <c r="P142" i="6"/>
  <c r="X145" i="6"/>
  <c r="Z145" i="6"/>
  <c r="Y146" i="6"/>
  <c r="AD152" i="6"/>
  <c r="AC152" i="6"/>
  <c r="I147" i="6"/>
  <c r="J147" i="6"/>
  <c r="N143" i="6"/>
  <c r="O143" i="6"/>
  <c r="AE152" i="6"/>
  <c r="AC153" i="6"/>
  <c r="X146" i="6"/>
  <c r="Z146" i="6"/>
  <c r="Y147" i="6"/>
  <c r="K147" i="6"/>
  <c r="J148" i="6"/>
  <c r="P143" i="6"/>
  <c r="O144" i="6"/>
  <c r="AD153" i="6"/>
  <c r="AE153" i="6"/>
  <c r="X147" i="6"/>
  <c r="Z147" i="6"/>
  <c r="Y148" i="6"/>
  <c r="I148" i="6"/>
  <c r="K148" i="6"/>
  <c r="N144" i="6"/>
  <c r="P144" i="6"/>
  <c r="O145" i="6"/>
  <c r="AD154" i="6"/>
  <c r="AC154" i="6"/>
  <c r="X148" i="6"/>
  <c r="Z148" i="6"/>
  <c r="Y149" i="6"/>
  <c r="I149" i="6"/>
  <c r="J149" i="6"/>
  <c r="N145" i="6"/>
  <c r="P145" i="6"/>
  <c r="AE154" i="6"/>
  <c r="AD155" i="6"/>
  <c r="X149" i="6"/>
  <c r="Z149" i="6"/>
  <c r="Y150" i="6"/>
  <c r="K149" i="6"/>
  <c r="I150" i="6"/>
  <c r="N146" i="6"/>
  <c r="O146" i="6"/>
  <c r="AC155" i="6"/>
  <c r="AE155" i="6"/>
  <c r="AD156" i="6"/>
  <c r="X150" i="6"/>
  <c r="Z150" i="6"/>
  <c r="Y151" i="6"/>
  <c r="J150" i="6"/>
  <c r="K150" i="6"/>
  <c r="I151" i="6"/>
  <c r="P146" i="6"/>
  <c r="N147" i="6"/>
  <c r="AC156" i="6"/>
  <c r="AE156" i="6"/>
  <c r="AD157" i="6"/>
  <c r="X151" i="6"/>
  <c r="J151" i="6"/>
  <c r="K151" i="6"/>
  <c r="O147" i="6"/>
  <c r="P147" i="6"/>
  <c r="N148" i="6"/>
  <c r="AC157" i="6"/>
  <c r="AE157" i="6"/>
  <c r="Z151" i="6"/>
  <c r="Y152" i="6"/>
  <c r="I152" i="6"/>
  <c r="J152" i="6"/>
  <c r="O148" i="6"/>
  <c r="P148" i="6"/>
  <c r="O149" i="6"/>
  <c r="AD158" i="6"/>
  <c r="AC158" i="6"/>
  <c r="X152" i="6"/>
  <c r="Z152" i="6"/>
  <c r="Y153" i="6"/>
  <c r="K152" i="6"/>
  <c r="N149" i="6"/>
  <c r="P149" i="6"/>
  <c r="N150" i="6"/>
  <c r="AE158" i="6"/>
  <c r="AD159" i="6"/>
  <c r="X153" i="6"/>
  <c r="Z153" i="6"/>
  <c r="Y154" i="6"/>
  <c r="J153" i="6"/>
  <c r="I153" i="6"/>
  <c r="O150" i="6"/>
  <c r="P150" i="6"/>
  <c r="O151" i="6"/>
  <c r="AC159" i="6"/>
  <c r="AE159" i="6"/>
  <c r="AD160" i="6"/>
  <c r="X154" i="6"/>
  <c r="Z154" i="6"/>
  <c r="Y155" i="6"/>
  <c r="K153" i="6"/>
  <c r="J154" i="6"/>
  <c r="N151" i="6"/>
  <c r="P151" i="6"/>
  <c r="AC160" i="6"/>
  <c r="AE160" i="6"/>
  <c r="AD161" i="6"/>
  <c r="X155" i="6"/>
  <c r="I154" i="6"/>
  <c r="K154" i="6"/>
  <c r="J155" i="6"/>
  <c r="O152" i="6"/>
  <c r="N152" i="6"/>
  <c r="AC161" i="6"/>
  <c r="AE161" i="6"/>
  <c r="AC162" i="6"/>
  <c r="Z155" i="6"/>
  <c r="Y156" i="6"/>
  <c r="I155" i="6"/>
  <c r="K155" i="6"/>
  <c r="I156" i="6"/>
  <c r="P152" i="6"/>
  <c r="N153" i="6"/>
  <c r="AD162" i="6"/>
  <c r="AE162" i="6"/>
  <c r="X156" i="6"/>
  <c r="J156" i="6"/>
  <c r="K156" i="6"/>
  <c r="O153" i="6"/>
  <c r="P153" i="6"/>
  <c r="AC163" i="6"/>
  <c r="AD163" i="6"/>
  <c r="Z156" i="6"/>
  <c r="Y157" i="6"/>
  <c r="J157" i="6"/>
  <c r="I157" i="6"/>
  <c r="O154" i="6"/>
  <c r="N154" i="6"/>
  <c r="AE163" i="6"/>
  <c r="AC164" i="6"/>
  <c r="X157" i="6"/>
  <c r="Z157" i="6"/>
  <c r="Y158" i="6"/>
  <c r="K157" i="6"/>
  <c r="J158" i="6"/>
  <c r="P154" i="6"/>
  <c r="AD164" i="6"/>
  <c r="AE164" i="6"/>
  <c r="X158" i="6"/>
  <c r="Z158" i="6"/>
  <c r="Y159" i="6"/>
  <c r="I158" i="6"/>
  <c r="K158" i="6"/>
  <c r="I159" i="6"/>
  <c r="N155" i="6"/>
  <c r="O155" i="6"/>
  <c r="AC165" i="6"/>
  <c r="AD165" i="6"/>
  <c r="X159" i="6"/>
  <c r="Z159" i="6"/>
  <c r="Y160" i="6"/>
  <c r="J159" i="6"/>
  <c r="K159" i="6"/>
  <c r="P155" i="6"/>
  <c r="N156" i="6"/>
  <c r="AE165" i="6"/>
  <c r="AD166" i="6"/>
  <c r="X160" i="6"/>
  <c r="Z160" i="6"/>
  <c r="Y161" i="6"/>
  <c r="J160" i="6"/>
  <c r="I160" i="6"/>
  <c r="O156" i="6"/>
  <c r="P156" i="6"/>
  <c r="AC166" i="6"/>
  <c r="AE166" i="6"/>
  <c r="AC167" i="6"/>
  <c r="X161" i="6"/>
  <c r="Z161" i="6"/>
  <c r="Y162" i="6"/>
  <c r="K160" i="6"/>
  <c r="I161" i="6"/>
  <c r="N157" i="6"/>
  <c r="O157" i="6"/>
  <c r="AD167" i="6"/>
  <c r="AE167" i="6"/>
  <c r="X162" i="6"/>
  <c r="Z162" i="6"/>
  <c r="Y163" i="6"/>
  <c r="J161" i="6"/>
  <c r="K161" i="6"/>
  <c r="I162" i="6"/>
  <c r="P157" i="6"/>
  <c r="N158" i="6"/>
  <c r="AC168" i="6"/>
  <c r="AD168" i="6"/>
  <c r="X163" i="6"/>
  <c r="Z163" i="6"/>
  <c r="Y164" i="6"/>
  <c r="J162" i="6"/>
  <c r="K162" i="6"/>
  <c r="O158" i="6"/>
  <c r="P158" i="6"/>
  <c r="AE168" i="6"/>
  <c r="AC169" i="6"/>
  <c r="X164" i="6"/>
  <c r="Z164" i="6"/>
  <c r="Y165" i="6"/>
  <c r="J163" i="6"/>
  <c r="I163" i="6"/>
  <c r="N159" i="6"/>
  <c r="O159" i="6"/>
  <c r="AD169" i="6"/>
  <c r="AE169" i="6"/>
  <c r="AD170" i="6"/>
  <c r="K163" i="6"/>
  <c r="I164" i="6"/>
  <c r="X165" i="6"/>
  <c r="Z165" i="6"/>
  <c r="Y166" i="6"/>
  <c r="P159" i="6"/>
  <c r="O160" i="6"/>
  <c r="AC170" i="6"/>
  <c r="AE170" i="6"/>
  <c r="AC171" i="6"/>
  <c r="J164" i="6"/>
  <c r="K164" i="6"/>
  <c r="I165" i="6"/>
  <c r="X166" i="6"/>
  <c r="Z166" i="6"/>
  <c r="Y167" i="6"/>
  <c r="N160" i="6"/>
  <c r="P160" i="6"/>
  <c r="N161" i="6"/>
  <c r="J165" i="6"/>
  <c r="K165" i="6"/>
  <c r="I166" i="6"/>
  <c r="AD171" i="6"/>
  <c r="AE171" i="6"/>
  <c r="AD172" i="6"/>
  <c r="X167" i="6"/>
  <c r="Z167" i="6"/>
  <c r="Y168" i="6"/>
  <c r="O161" i="6"/>
  <c r="P161" i="6"/>
  <c r="J166" i="6"/>
  <c r="K166" i="6"/>
  <c r="J167" i="6"/>
  <c r="AC172" i="6"/>
  <c r="AE172" i="6"/>
  <c r="AC173" i="6"/>
  <c r="X168" i="6"/>
  <c r="Z168" i="6"/>
  <c r="Y169" i="6"/>
  <c r="O162" i="6"/>
  <c r="N162" i="6"/>
  <c r="I167" i="6"/>
  <c r="K167" i="6"/>
  <c r="I168" i="6"/>
  <c r="AD173" i="6"/>
  <c r="AE173" i="6"/>
  <c r="AD174" i="6"/>
  <c r="X169" i="6"/>
  <c r="P162" i="6"/>
  <c r="J168" i="6"/>
  <c r="K168" i="6"/>
  <c r="I169" i="6"/>
  <c r="AC174" i="6"/>
  <c r="AE174" i="6"/>
  <c r="AD175" i="6"/>
  <c r="Z169" i="6"/>
  <c r="Y170" i="6"/>
  <c r="N163" i="6"/>
  <c r="O163" i="6"/>
  <c r="J169" i="6"/>
  <c r="AC175" i="6"/>
  <c r="AE175" i="6"/>
  <c r="K169" i="6"/>
  <c r="I170" i="6"/>
  <c r="X170" i="6"/>
  <c r="P163" i="6"/>
  <c r="O164" i="6"/>
  <c r="AD176" i="6"/>
  <c r="AC176" i="6"/>
  <c r="J170" i="6"/>
  <c r="K170" i="6"/>
  <c r="I171" i="6"/>
  <c r="Z170" i="6"/>
  <c r="Y171" i="6"/>
  <c r="N164" i="6"/>
  <c r="P164" i="6"/>
  <c r="J171" i="6"/>
  <c r="K171" i="6"/>
  <c r="J172" i="6"/>
  <c r="AE176" i="6"/>
  <c r="AD177" i="6"/>
  <c r="X171" i="6"/>
  <c r="O165" i="6"/>
  <c r="N165" i="6"/>
  <c r="I172" i="6"/>
  <c r="K172" i="6"/>
  <c r="J173" i="6"/>
  <c r="AC177" i="6"/>
  <c r="AE177" i="6"/>
  <c r="AD178" i="6"/>
  <c r="Z171" i="6"/>
  <c r="Y172" i="6"/>
  <c r="P165" i="6"/>
  <c r="O166" i="6"/>
  <c r="I173" i="6"/>
  <c r="K173" i="6"/>
  <c r="J174" i="6"/>
  <c r="AC178" i="6"/>
  <c r="AE178" i="6"/>
  <c r="X172" i="6"/>
  <c r="Z172" i="6"/>
  <c r="Y173" i="6"/>
  <c r="N166" i="6"/>
  <c r="P166" i="6"/>
  <c r="AC179" i="6"/>
  <c r="AD179" i="6"/>
  <c r="I174" i="6"/>
  <c r="K174" i="6"/>
  <c r="X173" i="6"/>
  <c r="O167" i="6"/>
  <c r="N167" i="6"/>
  <c r="AE179" i="6"/>
  <c r="AD180" i="6"/>
  <c r="Z173" i="6"/>
  <c r="Y174" i="6"/>
  <c r="I175" i="6"/>
  <c r="J175" i="6"/>
  <c r="P167" i="6"/>
  <c r="N168" i="6"/>
  <c r="AC180" i="6"/>
  <c r="AE180" i="6"/>
  <c r="X174" i="6"/>
  <c r="Z174" i="6"/>
  <c r="Y175" i="6"/>
  <c r="K175" i="6"/>
  <c r="J176" i="6"/>
  <c r="O168" i="6"/>
  <c r="P168" i="6"/>
  <c r="O169" i="6"/>
  <c r="AD181" i="6"/>
  <c r="AC181" i="6"/>
  <c r="I176" i="6"/>
  <c r="K176" i="6"/>
  <c r="X175" i="6"/>
  <c r="Z175" i="6"/>
  <c r="Y176" i="6"/>
  <c r="N169" i="6"/>
  <c r="P169" i="6"/>
  <c r="AE181" i="6"/>
  <c r="I177" i="6"/>
  <c r="J177" i="6"/>
  <c r="X176" i="6"/>
  <c r="Z176" i="6"/>
  <c r="Y177" i="6"/>
  <c r="N170" i="6"/>
  <c r="O170" i="6"/>
  <c r="AC182" i="6"/>
  <c r="AD182" i="6"/>
  <c r="K177" i="6"/>
  <c r="I178" i="6"/>
  <c r="X177" i="6"/>
  <c r="Z177" i="6"/>
  <c r="Y178" i="6"/>
  <c r="P170" i="6"/>
  <c r="AE182" i="6"/>
  <c r="AC183" i="6"/>
  <c r="J178" i="6"/>
  <c r="K178" i="6"/>
  <c r="X178" i="6"/>
  <c r="N171" i="6"/>
  <c r="O171" i="6"/>
  <c r="AD183" i="6"/>
  <c r="AE183" i="6"/>
  <c r="AD184" i="6"/>
  <c r="Z178" i="6"/>
  <c r="Y179" i="6"/>
  <c r="I179" i="6"/>
  <c r="J179" i="6"/>
  <c r="P171" i="6"/>
  <c r="O172" i="6"/>
  <c r="AC184" i="6"/>
  <c r="AE184" i="6"/>
  <c r="AD185" i="6"/>
  <c r="X179" i="6"/>
  <c r="Z179" i="6"/>
  <c r="Y180" i="6"/>
  <c r="K179" i="6"/>
  <c r="J180" i="6"/>
  <c r="AC185" i="6"/>
  <c r="AE185" i="6"/>
  <c r="N172" i="6"/>
  <c r="P172" i="6"/>
  <c r="I180" i="6"/>
  <c r="K180" i="6"/>
  <c r="X180" i="6"/>
  <c r="Z180" i="6"/>
  <c r="Y181" i="6"/>
  <c r="O173" i="6"/>
  <c r="N173" i="6"/>
  <c r="AD186" i="6"/>
  <c r="AC186" i="6"/>
  <c r="I181" i="6"/>
  <c r="J181" i="6"/>
  <c r="X181" i="6"/>
  <c r="P173" i="6"/>
  <c r="O174" i="6"/>
  <c r="AE186" i="6"/>
  <c r="AD187" i="6"/>
  <c r="K181" i="6"/>
  <c r="I182" i="6"/>
  <c r="Z181" i="6"/>
  <c r="Y182" i="6"/>
  <c r="N174" i="6"/>
  <c r="P174" i="6"/>
  <c r="AC187" i="6"/>
  <c r="AE187" i="6"/>
  <c r="AC188" i="6"/>
  <c r="J182" i="6"/>
  <c r="K182" i="6"/>
  <c r="J183" i="6"/>
  <c r="X182" i="6"/>
  <c r="Z182" i="6"/>
  <c r="Y183" i="6"/>
  <c r="AD188" i="6"/>
  <c r="AE188" i="6"/>
  <c r="O175" i="6"/>
  <c r="N175" i="6"/>
  <c r="I183" i="6"/>
  <c r="K183" i="6"/>
  <c r="X183" i="6"/>
  <c r="P175" i="6"/>
  <c r="N176" i="6"/>
  <c r="AD189" i="6"/>
  <c r="AC189" i="6"/>
  <c r="Z183" i="6"/>
  <c r="Y184" i="6"/>
  <c r="I184" i="6"/>
  <c r="J184" i="6"/>
  <c r="O176" i="6"/>
  <c r="P176" i="6"/>
  <c r="O177" i="6"/>
  <c r="AE189" i="6"/>
  <c r="AD190" i="6"/>
  <c r="X184" i="6"/>
  <c r="K184" i="6"/>
  <c r="N177" i="6"/>
  <c r="P177" i="6"/>
  <c r="AC190" i="6"/>
  <c r="AE190" i="6"/>
  <c r="AD191" i="6"/>
  <c r="Z184" i="6"/>
  <c r="Y185" i="6"/>
  <c r="I185" i="6"/>
  <c r="J185" i="6"/>
  <c r="O178" i="6"/>
  <c r="N178" i="6"/>
  <c r="AC191" i="6"/>
  <c r="AE191" i="6"/>
  <c r="AC192" i="6"/>
  <c r="K185" i="6"/>
  <c r="I186" i="6"/>
  <c r="X185" i="6"/>
  <c r="Z185" i="6"/>
  <c r="Y186" i="6"/>
  <c r="P178" i="6"/>
  <c r="O179" i="6"/>
  <c r="AD192" i="6"/>
  <c r="AE192" i="6"/>
  <c r="AC193" i="6"/>
  <c r="J186" i="6"/>
  <c r="K186" i="6"/>
  <c r="J187" i="6"/>
  <c r="X186" i="6"/>
  <c r="Z186" i="6"/>
  <c r="Y187" i="6"/>
  <c r="N179" i="6"/>
  <c r="P179" i="6"/>
  <c r="N180" i="6"/>
  <c r="AD193" i="6"/>
  <c r="AE193" i="6"/>
  <c r="AD194" i="6"/>
  <c r="I187" i="6"/>
  <c r="K187" i="6"/>
  <c r="X187" i="6"/>
  <c r="Z187" i="6"/>
  <c r="Y188" i="6"/>
  <c r="O180" i="6"/>
  <c r="P180" i="6"/>
  <c r="O181" i="6"/>
  <c r="AC194" i="6"/>
  <c r="AE194" i="6"/>
  <c r="AD195" i="6"/>
  <c r="X188" i="6"/>
  <c r="Z188" i="6"/>
  <c r="Y189" i="6"/>
  <c r="I188" i="6"/>
  <c r="J188" i="6"/>
  <c r="N181" i="6"/>
  <c r="P181" i="6"/>
  <c r="O182" i="6"/>
  <c r="AC195" i="6"/>
  <c r="AE195" i="6"/>
  <c r="X189" i="6"/>
  <c r="Z189" i="6"/>
  <c r="Y190" i="6"/>
  <c r="K188" i="6"/>
  <c r="N182" i="6"/>
  <c r="P182" i="6"/>
  <c r="O183" i="6"/>
  <c r="AC196" i="6"/>
  <c r="AD196" i="6"/>
  <c r="X190" i="6"/>
  <c r="Z190" i="6"/>
  <c r="Y191" i="6"/>
  <c r="I189" i="6"/>
  <c r="J189" i="6"/>
  <c r="N183" i="6"/>
  <c r="P183" i="6"/>
  <c r="O184" i="6"/>
  <c r="AE196" i="6"/>
  <c r="AD197" i="6"/>
  <c r="X191" i="6"/>
  <c r="Z191" i="6"/>
  <c r="Y192" i="6"/>
  <c r="K189" i="6"/>
  <c r="N184" i="6"/>
  <c r="P184" i="6"/>
  <c r="N185" i="6"/>
  <c r="AC197" i="6"/>
  <c r="AE197" i="6"/>
  <c r="I190" i="6"/>
  <c r="J190" i="6"/>
  <c r="O185" i="6"/>
  <c r="P185" i="6"/>
  <c r="AC198" i="6"/>
  <c r="AD198" i="6"/>
  <c r="X192" i="6"/>
  <c r="K190" i="6"/>
  <c r="N186" i="6"/>
  <c r="O186" i="6"/>
  <c r="AE198" i="6"/>
  <c r="AD199" i="6"/>
  <c r="Z192" i="6"/>
  <c r="Y193" i="6"/>
  <c r="J191" i="6"/>
  <c r="I191" i="6"/>
  <c r="AC199" i="6"/>
  <c r="AE199" i="6"/>
  <c r="AD200" i="6"/>
  <c r="P186" i="6"/>
  <c r="N187" i="6"/>
  <c r="K191" i="6"/>
  <c r="I192" i="6"/>
  <c r="X193" i="6"/>
  <c r="Z193" i="6"/>
  <c r="Y194" i="6"/>
  <c r="O187" i="6"/>
  <c r="P187" i="6"/>
  <c r="AC200" i="6"/>
  <c r="AE200" i="6"/>
  <c r="AC201" i="6"/>
  <c r="J192" i="6"/>
  <c r="K192" i="6"/>
  <c r="X194" i="6"/>
  <c r="Z194" i="6"/>
  <c r="Y195" i="6"/>
  <c r="O188" i="6"/>
  <c r="N188" i="6"/>
  <c r="AD201" i="6"/>
  <c r="AE201" i="6"/>
  <c r="AC202" i="6"/>
  <c r="X195" i="6"/>
  <c r="I193" i="6"/>
  <c r="J193" i="6"/>
  <c r="P188" i="6"/>
  <c r="O189" i="6"/>
  <c r="AD202" i="6"/>
  <c r="AE202" i="6"/>
  <c r="AD203" i="6"/>
  <c r="K193" i="6"/>
  <c r="J194" i="6"/>
  <c r="Z195" i="6"/>
  <c r="Y196" i="6"/>
  <c r="N189" i="6"/>
  <c r="P189" i="6"/>
  <c r="O190" i="6"/>
  <c r="AC203" i="6"/>
  <c r="AE203" i="6"/>
  <c r="AC204" i="6"/>
  <c r="I194" i="6"/>
  <c r="K194" i="6"/>
  <c r="X196" i="6"/>
  <c r="N190" i="6"/>
  <c r="P190" i="6"/>
  <c r="AD204" i="6"/>
  <c r="AE204" i="6"/>
  <c r="AC205" i="6"/>
  <c r="I195" i="6"/>
  <c r="J195" i="6"/>
  <c r="Z196" i="6"/>
  <c r="Y197" i="6"/>
  <c r="O191" i="6"/>
  <c r="N191" i="6"/>
  <c r="AD205" i="6"/>
  <c r="AE205" i="6"/>
  <c r="AC206" i="6"/>
  <c r="K195" i="6"/>
  <c r="J196" i="6"/>
  <c r="X197" i="6"/>
  <c r="P191" i="6"/>
  <c r="AD206" i="6"/>
  <c r="AE206" i="6"/>
  <c r="AD207" i="6"/>
  <c r="I196" i="6"/>
  <c r="K196" i="6"/>
  <c r="I197" i="6"/>
  <c r="Z197" i="6"/>
  <c r="Y198" i="6"/>
  <c r="O192" i="6"/>
  <c r="N192" i="6"/>
  <c r="AC207" i="6"/>
  <c r="AE207" i="6"/>
  <c r="AD208" i="6"/>
  <c r="J197" i="6"/>
  <c r="K197" i="6"/>
  <c r="X198" i="6"/>
  <c r="P192" i="6"/>
  <c r="AC208" i="6"/>
  <c r="AE208" i="6"/>
  <c r="AC209" i="6"/>
  <c r="I198" i="6"/>
  <c r="J198" i="6"/>
  <c r="Z198" i="6"/>
  <c r="Y199" i="6"/>
  <c r="AD209" i="6"/>
  <c r="AE209" i="6"/>
  <c r="AC210" i="6"/>
  <c r="O193" i="6"/>
  <c r="N193" i="6"/>
  <c r="K198" i="6"/>
  <c r="I199" i="6"/>
  <c r="X199" i="6"/>
  <c r="Z199" i="6"/>
  <c r="Y200" i="6"/>
  <c r="P193" i="6"/>
  <c r="J199" i="6"/>
  <c r="K199" i="6"/>
  <c r="J200" i="6"/>
  <c r="AD210" i="6"/>
  <c r="AE210" i="6"/>
  <c r="AD211" i="6"/>
  <c r="X200" i="6"/>
  <c r="O194" i="6"/>
  <c r="N194" i="6"/>
  <c r="I200" i="6"/>
  <c r="K200" i="6"/>
  <c r="J201" i="6"/>
  <c r="AC211" i="6"/>
  <c r="AE211" i="6"/>
  <c r="AD212" i="6"/>
  <c r="Z200" i="6"/>
  <c r="Y201" i="6"/>
  <c r="P194" i="6"/>
  <c r="I201" i="6"/>
  <c r="K201" i="6"/>
  <c r="J202" i="6"/>
  <c r="AC212" i="6"/>
  <c r="AE212" i="6"/>
  <c r="AD213" i="6"/>
  <c r="X201" i="6"/>
  <c r="Z201" i="6"/>
  <c r="Y202" i="6"/>
  <c r="N195" i="6"/>
  <c r="O195" i="6"/>
  <c r="I202" i="6"/>
  <c r="K202" i="6"/>
  <c r="I203" i="6"/>
  <c r="AC213" i="6"/>
  <c r="AE213" i="6"/>
  <c r="AC214" i="6"/>
  <c r="X202" i="6"/>
  <c r="P195" i="6"/>
  <c r="AD214" i="6"/>
  <c r="AE214" i="6"/>
  <c r="AD215" i="6"/>
  <c r="J203" i="6"/>
  <c r="K203" i="6"/>
  <c r="J204" i="6"/>
  <c r="Z202" i="6"/>
  <c r="Y203" i="6"/>
  <c r="O196" i="6"/>
  <c r="N196" i="6"/>
  <c r="AC215" i="6"/>
  <c r="AE215" i="6"/>
  <c r="AC216" i="6"/>
  <c r="I204" i="6"/>
  <c r="K204" i="6"/>
  <c r="I205" i="6"/>
  <c r="X203" i="6"/>
  <c r="Z203" i="6"/>
  <c r="P196" i="6"/>
  <c r="O197" i="6"/>
  <c r="AD216" i="6"/>
  <c r="AE216" i="6"/>
  <c r="AD217" i="6"/>
  <c r="J205" i="6"/>
  <c r="K205" i="6"/>
  <c r="X204" i="6"/>
  <c r="Y204" i="6"/>
  <c r="N197" i="6"/>
  <c r="P197" i="6"/>
  <c r="O198" i="6"/>
  <c r="AC217" i="6"/>
  <c r="AE217" i="6"/>
  <c r="Z204" i="6"/>
  <c r="Y205" i="6"/>
  <c r="I206" i="6"/>
  <c r="J206" i="6"/>
  <c r="N198" i="6"/>
  <c r="P198" i="6"/>
  <c r="AD218" i="6"/>
  <c r="AC218" i="6"/>
  <c r="X205" i="6"/>
  <c r="Z205" i="6"/>
  <c r="Y206" i="6"/>
  <c r="K206" i="6"/>
  <c r="J207" i="6"/>
  <c r="O199" i="6"/>
  <c r="N199" i="6"/>
  <c r="AE218" i="6"/>
  <c r="X206" i="6"/>
  <c r="Z206" i="6"/>
  <c r="Y207" i="6"/>
  <c r="I207" i="6"/>
  <c r="K207" i="6"/>
  <c r="P199" i="6"/>
  <c r="AC219" i="6"/>
  <c r="AD219" i="6"/>
  <c r="X207" i="6"/>
  <c r="Z207" i="6"/>
  <c r="Y208" i="6"/>
  <c r="J208" i="6"/>
  <c r="I208" i="6"/>
  <c r="O200" i="6"/>
  <c r="N200" i="6"/>
  <c r="AE219" i="6"/>
  <c r="AD220" i="6"/>
  <c r="X208" i="6"/>
  <c r="Z208" i="6"/>
  <c r="Y209" i="6"/>
  <c r="K208" i="6"/>
  <c r="AC220" i="6"/>
  <c r="AE220" i="6"/>
  <c r="P200" i="6"/>
  <c r="N201" i="6"/>
  <c r="X209" i="6"/>
  <c r="Z209" i="6"/>
  <c r="Y210" i="6"/>
  <c r="I209" i="6"/>
  <c r="J209" i="6"/>
  <c r="O201" i="6"/>
  <c r="P201" i="6"/>
  <c r="O202" i="6"/>
  <c r="AC221" i="6"/>
  <c r="AD221" i="6"/>
  <c r="X210" i="6"/>
  <c r="Z210" i="6"/>
  <c r="Y211" i="6"/>
  <c r="K209" i="6"/>
  <c r="N202" i="6"/>
  <c r="P202" i="6"/>
  <c r="N203" i="6"/>
  <c r="AE221" i="6"/>
  <c r="AC222" i="6"/>
  <c r="X211" i="6"/>
  <c r="Z211" i="6"/>
  <c r="Y212" i="6"/>
  <c r="J210" i="6"/>
  <c r="I210" i="6"/>
  <c r="O203" i="6"/>
  <c r="P203" i="6"/>
  <c r="N204" i="6"/>
  <c r="AD222" i="6"/>
  <c r="AE222" i="6"/>
  <c r="X212" i="6"/>
  <c r="K210" i="6"/>
  <c r="O204" i="6"/>
  <c r="P204" i="6"/>
  <c r="AD223" i="6"/>
  <c r="AC223" i="6"/>
  <c r="Z212" i="6"/>
  <c r="Y213" i="6"/>
  <c r="J211" i="6"/>
  <c r="I211" i="6"/>
  <c r="N205" i="6"/>
  <c r="O205" i="6"/>
  <c r="AE223" i="6"/>
  <c r="AC224" i="6"/>
  <c r="X213" i="6"/>
  <c r="Z213" i="6"/>
  <c r="Y214" i="6"/>
  <c r="K211" i="6"/>
  <c r="P205" i="6"/>
  <c r="N206" i="6"/>
  <c r="AD224" i="6"/>
  <c r="AE224" i="6"/>
  <c r="X214" i="6"/>
  <c r="Z214" i="6"/>
  <c r="Y215" i="6"/>
  <c r="J212" i="6"/>
  <c r="I212" i="6"/>
  <c r="O206" i="6"/>
  <c r="P206" i="6"/>
  <c r="O207" i="6"/>
  <c r="AD225" i="6"/>
  <c r="AC225" i="6"/>
  <c r="X215" i="6"/>
  <c r="Z215" i="6"/>
  <c r="Y216" i="6"/>
  <c r="K212" i="6"/>
  <c r="N207" i="6"/>
  <c r="P207" i="6"/>
  <c r="O208" i="6"/>
  <c r="AE225" i="6"/>
  <c r="X216" i="6"/>
  <c r="Z216" i="6"/>
  <c r="Y217" i="6"/>
  <c r="J213" i="6"/>
  <c r="I213" i="6"/>
  <c r="N208" i="6"/>
  <c r="P208" i="6"/>
  <c r="O209" i="6"/>
  <c r="AC226" i="6"/>
  <c r="AD226" i="6"/>
  <c r="X217" i="6"/>
  <c r="Z217" i="6"/>
  <c r="Y218" i="6"/>
  <c r="K213" i="6"/>
  <c r="N209" i="6"/>
  <c r="P209" i="6"/>
  <c r="N210" i="6"/>
  <c r="AE226" i="6"/>
  <c r="X218" i="6"/>
  <c r="Z218" i="6"/>
  <c r="Y219" i="6"/>
  <c r="I214" i="6"/>
  <c r="J214" i="6"/>
  <c r="O210" i="6"/>
  <c r="P210" i="6"/>
  <c r="O211" i="6"/>
  <c r="AD227" i="6"/>
  <c r="AC227" i="6"/>
  <c r="X219" i="6"/>
  <c r="Z219" i="6"/>
  <c r="Y220" i="6"/>
  <c r="K214" i="6"/>
  <c r="N211" i="6"/>
  <c r="P211" i="6"/>
  <c r="N212" i="6"/>
  <c r="AE227" i="6"/>
  <c r="AD228" i="6"/>
  <c r="X220" i="6"/>
  <c r="Z220" i="6"/>
  <c r="Y221" i="6"/>
  <c r="I215" i="6"/>
  <c r="J215" i="6"/>
  <c r="O212" i="6"/>
  <c r="P212" i="6"/>
  <c r="N213" i="6"/>
  <c r="AC228" i="6"/>
  <c r="AE228" i="6"/>
  <c r="AD229" i="6"/>
  <c r="K215" i="6"/>
  <c r="I216" i="6"/>
  <c r="X221" i="6"/>
  <c r="O213" i="6"/>
  <c r="P213" i="6"/>
  <c r="O214" i="6"/>
  <c r="AC229" i="6"/>
  <c r="AE229" i="6"/>
  <c r="J216" i="6"/>
  <c r="K216" i="6"/>
  <c r="Z221" i="6"/>
  <c r="Y222" i="6"/>
  <c r="N214" i="6"/>
  <c r="P214" i="6"/>
  <c r="AC230" i="6"/>
  <c r="AD230" i="6"/>
  <c r="X222" i="6"/>
  <c r="Z222" i="6"/>
  <c r="Y223" i="6"/>
  <c r="J217" i="6"/>
  <c r="I217" i="6"/>
  <c r="O215" i="6"/>
  <c r="N215" i="6"/>
  <c r="AE230" i="6"/>
  <c r="AC231" i="6"/>
  <c r="K217" i="6"/>
  <c r="AD231" i="6"/>
  <c r="AE231" i="6"/>
  <c r="AD232" i="6"/>
  <c r="P215" i="6"/>
  <c r="X223" i="6"/>
  <c r="I218" i="6"/>
  <c r="J218" i="6"/>
  <c r="O216" i="6"/>
  <c r="N216" i="6"/>
  <c r="AC232" i="6"/>
  <c r="AE232" i="6"/>
  <c r="K218" i="6"/>
  <c r="J219" i="6"/>
  <c r="Z223" i="6"/>
  <c r="Y224" i="6"/>
  <c r="P216" i="6"/>
  <c r="AC233" i="6"/>
  <c r="AD233" i="6"/>
  <c r="I219" i="6"/>
  <c r="K219" i="6"/>
  <c r="X224" i="6"/>
  <c r="Z224" i="6"/>
  <c r="Y225" i="6"/>
  <c r="O217" i="6"/>
  <c r="N217" i="6"/>
  <c r="AE233" i="6"/>
  <c r="X225" i="6"/>
  <c r="Z225" i="6"/>
  <c r="Y226" i="6"/>
  <c r="J220" i="6"/>
  <c r="I220" i="6"/>
  <c r="P217" i="6"/>
  <c r="AC234" i="6"/>
  <c r="AD234" i="6"/>
  <c r="X226" i="6"/>
  <c r="K220" i="6"/>
  <c r="O218" i="6"/>
  <c r="N218" i="6"/>
  <c r="AE234" i="6"/>
  <c r="AD235" i="6"/>
  <c r="Z226" i="6"/>
  <c r="Y227" i="6"/>
  <c r="I221" i="6"/>
  <c r="J221" i="6"/>
  <c r="AC235" i="6"/>
  <c r="AE235" i="6"/>
  <c r="P218" i="6"/>
  <c r="X227" i="6"/>
  <c r="Z227" i="6"/>
  <c r="Y228" i="6"/>
  <c r="K221" i="6"/>
  <c r="O219" i="6"/>
  <c r="N219" i="6"/>
  <c r="AC236" i="6"/>
  <c r="AD236" i="6"/>
  <c r="X228" i="6"/>
  <c r="Z228" i="6"/>
  <c r="Y229" i="6"/>
  <c r="I222" i="6"/>
  <c r="J222" i="6"/>
  <c r="P219" i="6"/>
  <c r="O220" i="6"/>
  <c r="AE236" i="6"/>
  <c r="AD237" i="6"/>
  <c r="X229" i="6"/>
  <c r="Z229" i="6"/>
  <c r="Y230" i="6"/>
  <c r="K222" i="6"/>
  <c r="N220" i="6"/>
  <c r="P220" i="6"/>
  <c r="O221" i="6"/>
  <c r="AC237" i="6"/>
  <c r="AE237" i="6"/>
  <c r="X230" i="6"/>
  <c r="I223" i="6"/>
  <c r="J223" i="6"/>
  <c r="N221" i="6"/>
  <c r="P221" i="6"/>
  <c r="O222" i="6"/>
  <c r="AC238" i="6"/>
  <c r="AD238" i="6"/>
  <c r="K223" i="6"/>
  <c r="J224" i="6"/>
  <c r="Z230" i="6"/>
  <c r="Y231" i="6"/>
  <c r="N222" i="6"/>
  <c r="P222" i="6"/>
  <c r="O223" i="6"/>
  <c r="AE238" i="6"/>
  <c r="AC239" i="6"/>
  <c r="I224" i="6"/>
  <c r="K224" i="6"/>
  <c r="X231" i="6"/>
  <c r="Z231" i="6"/>
  <c r="Y232" i="6"/>
  <c r="N223" i="6"/>
  <c r="P223" i="6"/>
  <c r="O224" i="6"/>
  <c r="AD239" i="6"/>
  <c r="AE239" i="6"/>
  <c r="AC240" i="6"/>
  <c r="X232" i="6"/>
  <c r="Z232" i="6"/>
  <c r="Y233" i="6"/>
  <c r="J225" i="6"/>
  <c r="I225" i="6"/>
  <c r="N224" i="6"/>
  <c r="P224" i="6"/>
  <c r="O225" i="6"/>
  <c r="AD240" i="6"/>
  <c r="AE240" i="6"/>
  <c r="X233" i="6"/>
  <c r="K225" i="6"/>
  <c r="N225" i="6"/>
  <c r="P225" i="6"/>
  <c r="N226" i="6"/>
  <c r="AD241" i="6"/>
  <c r="AC241" i="6"/>
  <c r="Z233" i="6"/>
  <c r="Y234" i="6"/>
  <c r="I226" i="6"/>
  <c r="J226" i="6"/>
  <c r="AE241" i="6"/>
  <c r="AC242" i="6"/>
  <c r="O226" i="6"/>
  <c r="P226" i="6"/>
  <c r="O227" i="6"/>
  <c r="K226" i="6"/>
  <c r="I227" i="6"/>
  <c r="X234" i="6"/>
  <c r="AD242" i="6"/>
  <c r="AE242" i="6"/>
  <c r="N227" i="6"/>
  <c r="P227" i="6"/>
  <c r="O228" i="6"/>
  <c r="J227" i="6"/>
  <c r="K227" i="6"/>
  <c r="Z234" i="6"/>
  <c r="Y235" i="6"/>
  <c r="N228" i="6"/>
  <c r="P228" i="6"/>
  <c r="N229" i="6"/>
  <c r="AC243" i="6"/>
  <c r="AD243" i="6"/>
  <c r="X235" i="6"/>
  <c r="J228" i="6"/>
  <c r="I228" i="6"/>
  <c r="O229" i="6"/>
  <c r="P229" i="6"/>
  <c r="N230" i="6"/>
  <c r="AE243" i="6"/>
  <c r="AD244" i="6"/>
  <c r="Z235" i="6"/>
  <c r="Y236" i="6"/>
  <c r="K228" i="6"/>
  <c r="O230" i="6"/>
  <c r="P230" i="6"/>
  <c r="AC244" i="6"/>
  <c r="AE244" i="6"/>
  <c r="X236" i="6"/>
  <c r="Z236" i="6"/>
  <c r="Y237" i="6"/>
  <c r="J229" i="6"/>
  <c r="I229" i="6"/>
  <c r="O231" i="6"/>
  <c r="N231" i="6"/>
  <c r="K229" i="6"/>
  <c r="I230" i="6"/>
  <c r="X237" i="6"/>
  <c r="Z237" i="6"/>
  <c r="Y238" i="6"/>
  <c r="P231" i="6"/>
  <c r="O232" i="6"/>
  <c r="J230" i="6"/>
  <c r="K230" i="6"/>
  <c r="X238" i="6"/>
  <c r="N232" i="6"/>
  <c r="P232" i="6"/>
  <c r="N233" i="6"/>
  <c r="Z238" i="6"/>
  <c r="Y239" i="6"/>
  <c r="J231" i="6"/>
  <c r="I231" i="6"/>
  <c r="O233" i="6"/>
  <c r="P233" i="6"/>
  <c r="N234" i="6"/>
  <c r="X239" i="6"/>
  <c r="Z239" i="6"/>
  <c r="Y240" i="6"/>
  <c r="K231" i="6"/>
  <c r="O234" i="6"/>
  <c r="P234" i="6"/>
  <c r="J232" i="6"/>
  <c r="I232" i="6"/>
  <c r="O235" i="6"/>
  <c r="N235" i="6"/>
  <c r="X240" i="6"/>
  <c r="K232" i="6"/>
  <c r="P235" i="6"/>
  <c r="N236" i="6"/>
  <c r="Z240" i="6"/>
  <c r="Y241" i="6"/>
  <c r="J233" i="6"/>
  <c r="I233" i="6"/>
  <c r="O236" i="6"/>
  <c r="P236" i="6"/>
  <c r="O237" i="6"/>
  <c r="X241" i="6"/>
  <c r="Z241" i="6"/>
  <c r="Y242" i="6"/>
  <c r="K233" i="6"/>
  <c r="N237" i="6"/>
  <c r="P237" i="6"/>
  <c r="O238" i="6"/>
  <c r="X242" i="6"/>
  <c r="Z242" i="6"/>
  <c r="Y243" i="6"/>
  <c r="I234" i="6"/>
  <c r="J234" i="6"/>
  <c r="N238" i="6"/>
  <c r="P238" i="6"/>
  <c r="O239" i="6"/>
  <c r="X243" i="6"/>
  <c r="Z243" i="6"/>
  <c r="Y244" i="6"/>
  <c r="K234" i="6"/>
  <c r="N239" i="6"/>
  <c r="P239" i="6"/>
  <c r="N240" i="6"/>
  <c r="J235" i="6"/>
  <c r="I235" i="6"/>
  <c r="O240" i="6"/>
  <c r="P240" i="6"/>
  <c r="O241" i="6"/>
  <c r="X244" i="6"/>
  <c r="Z244" i="6"/>
  <c r="K235" i="6"/>
  <c r="N241" i="6"/>
  <c r="P241" i="6"/>
  <c r="O242" i="6"/>
  <c r="J236" i="6"/>
  <c r="I236" i="6"/>
  <c r="N242" i="6"/>
  <c r="P242" i="6"/>
  <c r="O243" i="6"/>
  <c r="K236" i="6"/>
  <c r="N243" i="6"/>
  <c r="P243" i="6"/>
  <c r="N244" i="6"/>
  <c r="J237" i="6"/>
  <c r="I237" i="6"/>
  <c r="O244" i="6"/>
  <c r="P244" i="6"/>
  <c r="K237" i="6"/>
  <c r="I238" i="6"/>
  <c r="J238" i="6"/>
  <c r="K238" i="6"/>
  <c r="J239" i="6"/>
  <c r="I239" i="6"/>
  <c r="K239" i="6"/>
  <c r="J240" i="6"/>
  <c r="I240" i="6"/>
  <c r="K240" i="6"/>
  <c r="I241" i="6"/>
  <c r="J241" i="6"/>
  <c r="K241" i="6"/>
  <c r="J242" i="6"/>
  <c r="I242" i="6"/>
  <c r="K242" i="6"/>
  <c r="J243" i="6"/>
  <c r="I243" i="6"/>
  <c r="K243" i="6"/>
  <c r="J244" i="6"/>
  <c r="I244" i="6"/>
  <c r="K244" i="6"/>
  <c r="D27" i="8"/>
  <c r="D30" i="8"/>
  <c r="E12" i="10"/>
  <c r="D33" i="1"/>
  <c r="D41" i="1"/>
  <c r="E27" i="8"/>
  <c r="E30" i="8"/>
  <c r="F12" i="10"/>
  <c r="E33" i="1"/>
  <c r="E41" i="1"/>
  <c r="F27" i="8"/>
  <c r="F30" i="8"/>
  <c r="G12" i="10"/>
  <c r="F33" i="1"/>
  <c r="F41" i="1"/>
  <c r="D21" i="6"/>
  <c r="T53" i="6"/>
  <c r="S53" i="6"/>
  <c r="U53" i="6"/>
  <c r="T54" i="6"/>
  <c r="S54" i="6"/>
  <c r="U54" i="6"/>
  <c r="S55" i="6"/>
  <c r="T55" i="6"/>
  <c r="U55" i="6"/>
  <c r="S56" i="6"/>
  <c r="T56" i="6"/>
  <c r="U56" i="6"/>
  <c r="S57" i="6"/>
  <c r="T57" i="6"/>
  <c r="U57" i="6"/>
  <c r="S58" i="6"/>
  <c r="T58" i="6"/>
  <c r="U58" i="6"/>
  <c r="S59" i="6"/>
  <c r="T59" i="6"/>
  <c r="U59" i="6"/>
  <c r="T60" i="6"/>
  <c r="S60" i="6"/>
  <c r="U60" i="6"/>
  <c r="T61" i="6"/>
  <c r="S61" i="6"/>
  <c r="U61" i="6"/>
  <c r="T62" i="6"/>
  <c r="S62" i="6"/>
  <c r="U62" i="6"/>
  <c r="T63" i="6"/>
  <c r="S63" i="6"/>
  <c r="U63" i="6"/>
  <c r="S64" i="6"/>
  <c r="T64" i="6"/>
  <c r="U64" i="6"/>
  <c r="T65" i="6"/>
  <c r="S65" i="6"/>
  <c r="U65" i="6"/>
  <c r="T66" i="6"/>
  <c r="S66" i="6"/>
  <c r="U66" i="6"/>
  <c r="T67" i="6"/>
  <c r="S67" i="6"/>
  <c r="U67" i="6"/>
  <c r="S68" i="6"/>
  <c r="T68" i="6"/>
  <c r="U68" i="6"/>
  <c r="S69" i="6"/>
  <c r="T69" i="6"/>
  <c r="U69" i="6"/>
  <c r="S70" i="6"/>
  <c r="T70" i="6"/>
  <c r="U70" i="6"/>
  <c r="T71" i="6"/>
  <c r="S71" i="6"/>
  <c r="U71" i="6"/>
  <c r="T72" i="6"/>
  <c r="S72" i="6"/>
  <c r="U72" i="6"/>
  <c r="S73" i="6"/>
  <c r="T73" i="6"/>
  <c r="U73" i="6"/>
  <c r="T74" i="6"/>
  <c r="S74" i="6"/>
  <c r="U74" i="6"/>
  <c r="S75" i="6"/>
  <c r="T75" i="6"/>
  <c r="U75" i="6"/>
  <c r="T76" i="6"/>
  <c r="S76" i="6"/>
  <c r="U76" i="6"/>
  <c r="S77" i="6"/>
  <c r="T77" i="6"/>
  <c r="U77" i="6"/>
  <c r="S78" i="6"/>
  <c r="T78" i="6"/>
  <c r="U78" i="6"/>
  <c r="T79" i="6"/>
  <c r="S79" i="6"/>
  <c r="U79" i="6"/>
  <c r="T80" i="6"/>
  <c r="S80" i="6"/>
  <c r="U80" i="6"/>
  <c r="T81" i="6"/>
  <c r="S81" i="6"/>
  <c r="U81" i="6"/>
  <c r="S82" i="6"/>
  <c r="T82" i="6"/>
  <c r="U82" i="6"/>
  <c r="T83" i="6"/>
  <c r="S83" i="6"/>
  <c r="U83" i="6"/>
  <c r="S84" i="6"/>
  <c r="T84" i="6"/>
  <c r="U84" i="6"/>
  <c r="T85" i="6"/>
  <c r="S85" i="6"/>
  <c r="U85" i="6"/>
  <c r="S86" i="6"/>
  <c r="T86" i="6"/>
  <c r="U86" i="6"/>
  <c r="S87" i="6"/>
  <c r="T87" i="6"/>
  <c r="U87" i="6"/>
  <c r="T88" i="6"/>
  <c r="S88" i="6"/>
  <c r="U88" i="6"/>
  <c r="S89" i="6"/>
  <c r="T89" i="6"/>
  <c r="U89" i="6"/>
  <c r="S90" i="6"/>
  <c r="T90" i="6"/>
  <c r="U90" i="6"/>
  <c r="S91" i="6"/>
  <c r="T91" i="6"/>
  <c r="U91" i="6"/>
  <c r="T92" i="6"/>
  <c r="S92" i="6"/>
  <c r="U92" i="6"/>
  <c r="T93" i="6"/>
  <c r="S93" i="6"/>
  <c r="U93" i="6"/>
  <c r="S94" i="6"/>
  <c r="T94" i="6"/>
  <c r="U94" i="6"/>
  <c r="T95" i="6"/>
  <c r="S95" i="6"/>
  <c r="U95" i="6"/>
  <c r="T96" i="6"/>
  <c r="S96" i="6"/>
  <c r="U96" i="6"/>
  <c r="S97" i="6"/>
  <c r="T97" i="6"/>
  <c r="U97" i="6"/>
  <c r="S98" i="6"/>
  <c r="T98" i="6"/>
  <c r="U98" i="6"/>
  <c r="T99" i="6"/>
  <c r="S99" i="6"/>
  <c r="U99" i="6"/>
  <c r="T100" i="6"/>
  <c r="S100" i="6"/>
  <c r="U100" i="6"/>
  <c r="T101" i="6"/>
  <c r="S101" i="6"/>
  <c r="U101" i="6"/>
  <c r="T102" i="6"/>
  <c r="S102" i="6"/>
  <c r="U102" i="6"/>
  <c r="T103" i="6"/>
  <c r="S103" i="6"/>
  <c r="U103" i="6"/>
  <c r="S104" i="6"/>
  <c r="T104" i="6"/>
  <c r="U104" i="6"/>
  <c r="S105" i="6"/>
  <c r="T105" i="6"/>
  <c r="U105" i="6"/>
  <c r="T106" i="6"/>
  <c r="S106" i="6"/>
  <c r="U106" i="6"/>
  <c r="T107" i="6"/>
  <c r="S107" i="6"/>
  <c r="U107" i="6"/>
  <c r="S108" i="6"/>
  <c r="T108" i="6"/>
  <c r="U108" i="6"/>
  <c r="T109" i="6"/>
  <c r="S109" i="6"/>
  <c r="U109" i="6"/>
  <c r="T110" i="6"/>
  <c r="S110" i="6"/>
  <c r="U110" i="6"/>
  <c r="S111" i="6"/>
  <c r="T111" i="6"/>
  <c r="U111" i="6"/>
  <c r="T112" i="6"/>
  <c r="S112" i="6"/>
  <c r="U112" i="6"/>
  <c r="T113" i="6"/>
  <c r="S113" i="6"/>
  <c r="U113" i="6"/>
  <c r="T114" i="6"/>
  <c r="S114" i="6"/>
  <c r="U114" i="6"/>
  <c r="T115" i="6"/>
  <c r="S115" i="6"/>
  <c r="U115" i="6"/>
  <c r="T116" i="6"/>
  <c r="S116" i="6"/>
  <c r="U116" i="6"/>
  <c r="T117" i="6"/>
  <c r="S117" i="6"/>
  <c r="U117" i="6"/>
  <c r="S118" i="6"/>
  <c r="T118" i="6"/>
  <c r="U118" i="6"/>
  <c r="S119" i="6"/>
  <c r="T119" i="6"/>
  <c r="U119" i="6"/>
  <c r="S120" i="6"/>
  <c r="T120" i="6"/>
  <c r="U120" i="6"/>
  <c r="S121" i="6"/>
  <c r="T121" i="6"/>
  <c r="U121" i="6"/>
  <c r="T122" i="6"/>
  <c r="S122" i="6"/>
  <c r="U122" i="6"/>
  <c r="S123" i="6"/>
  <c r="T123" i="6"/>
  <c r="U123" i="6"/>
  <c r="T124" i="6"/>
  <c r="S124" i="6"/>
  <c r="U124" i="6"/>
  <c r="T125" i="6"/>
  <c r="S125" i="6"/>
  <c r="U125" i="6"/>
  <c r="T126" i="6"/>
  <c r="S126" i="6"/>
  <c r="U126" i="6"/>
  <c r="S127" i="6"/>
  <c r="T127" i="6"/>
  <c r="U127" i="6"/>
  <c r="S128" i="6"/>
  <c r="T128" i="6"/>
  <c r="U128" i="6"/>
  <c r="T129" i="6"/>
  <c r="S129" i="6"/>
  <c r="U129" i="6"/>
  <c r="T130" i="6"/>
  <c r="S130" i="6"/>
  <c r="U130" i="6"/>
  <c r="S131" i="6"/>
  <c r="T131" i="6"/>
  <c r="U131" i="6"/>
  <c r="T132" i="6"/>
  <c r="S132" i="6"/>
  <c r="U132" i="6"/>
  <c r="S133" i="6"/>
  <c r="T133" i="6"/>
  <c r="U133" i="6"/>
  <c r="T134" i="6"/>
  <c r="S134" i="6"/>
  <c r="U134" i="6"/>
  <c r="T135" i="6"/>
  <c r="S135" i="6"/>
  <c r="U135" i="6"/>
  <c r="T136" i="6"/>
  <c r="S136" i="6"/>
  <c r="U136" i="6"/>
  <c r="T137" i="6"/>
  <c r="S137" i="6"/>
  <c r="U137" i="6"/>
  <c r="T138" i="6"/>
  <c r="S138" i="6"/>
  <c r="U138" i="6"/>
  <c r="T139" i="6"/>
  <c r="S139" i="6"/>
  <c r="U139" i="6"/>
  <c r="T140" i="6"/>
  <c r="S140" i="6"/>
  <c r="U140" i="6"/>
  <c r="T141" i="6"/>
  <c r="S141" i="6"/>
  <c r="U141" i="6"/>
  <c r="T142" i="6"/>
  <c r="S142" i="6"/>
  <c r="U142" i="6"/>
  <c r="T143" i="6"/>
  <c r="S143" i="6"/>
  <c r="U143" i="6"/>
  <c r="T144" i="6"/>
  <c r="S144" i="6"/>
  <c r="U144" i="6"/>
  <c r="T145" i="6"/>
  <c r="S145" i="6"/>
  <c r="U145" i="6"/>
  <c r="T146" i="6"/>
  <c r="S146" i="6"/>
  <c r="U146" i="6"/>
  <c r="T147" i="6"/>
  <c r="S147" i="6"/>
  <c r="U147" i="6"/>
  <c r="T148" i="6"/>
  <c r="S148" i="6"/>
  <c r="U148" i="6"/>
  <c r="T149" i="6"/>
  <c r="S149" i="6"/>
  <c r="U149" i="6"/>
  <c r="T150" i="6"/>
  <c r="S150" i="6"/>
  <c r="U150" i="6"/>
  <c r="T151" i="6"/>
  <c r="S151" i="6"/>
  <c r="U151" i="6"/>
  <c r="T152" i="6"/>
  <c r="S152" i="6"/>
  <c r="U152" i="6"/>
  <c r="S153" i="6"/>
  <c r="T153" i="6"/>
  <c r="U153" i="6"/>
  <c r="S154" i="6"/>
  <c r="T154" i="6"/>
  <c r="U154" i="6"/>
  <c r="S155" i="6"/>
  <c r="T155" i="6"/>
  <c r="U155" i="6"/>
  <c r="S156" i="6"/>
  <c r="T156" i="6"/>
  <c r="U156" i="6"/>
  <c r="T157" i="6"/>
  <c r="S157" i="6"/>
  <c r="U157" i="6"/>
  <c r="T158" i="6"/>
  <c r="S158" i="6"/>
  <c r="U158" i="6"/>
  <c r="T159" i="6"/>
  <c r="S159" i="6"/>
  <c r="U159" i="6"/>
  <c r="T160" i="6"/>
  <c r="S160" i="6"/>
  <c r="U160" i="6"/>
  <c r="S161" i="6"/>
  <c r="T161" i="6"/>
  <c r="U161" i="6"/>
  <c r="T162" i="6"/>
  <c r="S162" i="6"/>
  <c r="U162" i="6"/>
  <c r="T163" i="6"/>
  <c r="S163" i="6"/>
  <c r="U163" i="6"/>
  <c r="T164" i="6"/>
  <c r="S164" i="6"/>
  <c r="U164" i="6"/>
  <c r="T165" i="6"/>
  <c r="S165" i="6"/>
  <c r="U165" i="6"/>
  <c r="T166" i="6"/>
  <c r="S166" i="6"/>
  <c r="U166" i="6"/>
  <c r="T167" i="6"/>
  <c r="S167" i="6"/>
  <c r="U167" i="6"/>
  <c r="S168" i="6"/>
  <c r="T168" i="6"/>
  <c r="U168" i="6"/>
  <c r="T169" i="6"/>
  <c r="S169" i="6"/>
  <c r="U169" i="6"/>
  <c r="S170" i="6"/>
  <c r="T170" i="6"/>
  <c r="U170" i="6"/>
  <c r="T171" i="6"/>
  <c r="S171" i="6"/>
  <c r="U171" i="6"/>
  <c r="T172" i="6"/>
  <c r="S172" i="6"/>
  <c r="U172" i="6"/>
  <c r="T173" i="6"/>
  <c r="S173" i="6"/>
  <c r="U173" i="6"/>
  <c r="T174" i="6"/>
  <c r="S174" i="6"/>
  <c r="U174" i="6"/>
  <c r="T175" i="6"/>
  <c r="S175" i="6"/>
  <c r="U175" i="6"/>
  <c r="S176" i="6"/>
  <c r="T176" i="6"/>
  <c r="U176" i="6"/>
  <c r="T177" i="6"/>
  <c r="S177" i="6"/>
  <c r="U177" i="6"/>
  <c r="T178" i="6"/>
  <c r="S178" i="6"/>
  <c r="U178" i="6"/>
  <c r="T179" i="6"/>
  <c r="S179" i="6"/>
  <c r="U179" i="6"/>
  <c r="T180" i="6"/>
  <c r="S180" i="6"/>
  <c r="U180" i="6"/>
  <c r="T181" i="6"/>
  <c r="S181" i="6"/>
  <c r="U181" i="6"/>
  <c r="T182" i="6"/>
  <c r="S182" i="6"/>
  <c r="U182" i="6"/>
  <c r="T183" i="6"/>
  <c r="S183" i="6"/>
  <c r="U183" i="6"/>
  <c r="T184" i="6"/>
  <c r="S184" i="6"/>
  <c r="U184" i="6"/>
  <c r="S185" i="6"/>
  <c r="T185" i="6"/>
  <c r="U185" i="6"/>
  <c r="T186" i="6"/>
  <c r="S186" i="6"/>
  <c r="U186" i="6"/>
  <c r="S187" i="6"/>
  <c r="T187" i="6"/>
  <c r="U187" i="6"/>
  <c r="T188" i="6"/>
  <c r="S188" i="6"/>
  <c r="U188" i="6"/>
  <c r="T189" i="6"/>
  <c r="S189" i="6"/>
  <c r="U189" i="6"/>
  <c r="T190" i="6"/>
  <c r="S190" i="6"/>
  <c r="U190" i="6"/>
  <c r="S191" i="6"/>
  <c r="T191" i="6"/>
  <c r="U191" i="6"/>
  <c r="T192" i="6"/>
  <c r="S192" i="6"/>
  <c r="U192" i="6"/>
  <c r="T193" i="6"/>
  <c r="S193" i="6"/>
  <c r="U193" i="6"/>
  <c r="T194" i="6"/>
  <c r="S194" i="6"/>
  <c r="U194" i="6"/>
  <c r="T195" i="6"/>
  <c r="S195" i="6"/>
  <c r="U195" i="6"/>
  <c r="S196" i="6"/>
  <c r="T196" i="6"/>
  <c r="U196" i="6"/>
  <c r="T197" i="6"/>
  <c r="S197" i="6"/>
  <c r="U197" i="6"/>
  <c r="T198" i="6"/>
  <c r="S198" i="6"/>
  <c r="U198" i="6"/>
  <c r="T199" i="6"/>
  <c r="S199" i="6"/>
  <c r="U199" i="6"/>
  <c r="T200" i="6"/>
  <c r="S200" i="6"/>
  <c r="U200" i="6"/>
  <c r="T201" i="6"/>
  <c r="S201" i="6"/>
  <c r="U201" i="6"/>
  <c r="T202" i="6"/>
  <c r="S202" i="6"/>
  <c r="U202" i="6"/>
  <c r="T203" i="6"/>
  <c r="S203" i="6"/>
  <c r="U203" i="6"/>
  <c r="S204" i="6"/>
  <c r="T204" i="6"/>
  <c r="U204" i="6"/>
  <c r="T205" i="6"/>
  <c r="S205" i="6"/>
  <c r="U205" i="6"/>
  <c r="T206" i="6"/>
  <c r="S206" i="6"/>
  <c r="U206" i="6"/>
  <c r="T207" i="6"/>
  <c r="S207" i="6"/>
  <c r="U207" i="6"/>
  <c r="T208" i="6"/>
  <c r="S208" i="6"/>
  <c r="U208" i="6"/>
  <c r="S209" i="6"/>
  <c r="T209" i="6"/>
  <c r="U209" i="6"/>
  <c r="T210" i="6"/>
  <c r="S210" i="6"/>
  <c r="U210" i="6"/>
  <c r="S211" i="6"/>
  <c r="T211" i="6"/>
  <c r="U211" i="6"/>
  <c r="T212" i="6"/>
  <c r="S212" i="6"/>
  <c r="U212" i="6"/>
  <c r="T213" i="6"/>
  <c r="S213" i="6"/>
  <c r="U213" i="6"/>
  <c r="T214" i="6"/>
  <c r="S214" i="6"/>
  <c r="U214" i="6"/>
  <c r="S215" i="6"/>
  <c r="T215" i="6"/>
  <c r="U215" i="6"/>
  <c r="T216" i="6"/>
  <c r="S216" i="6"/>
  <c r="U216" i="6"/>
  <c r="T217" i="6"/>
  <c r="S217" i="6"/>
  <c r="U217" i="6"/>
  <c r="T218" i="6"/>
  <c r="S218" i="6"/>
  <c r="U218" i="6"/>
  <c r="T219" i="6"/>
  <c r="S219" i="6"/>
  <c r="U219" i="6"/>
  <c r="T220" i="6"/>
  <c r="S220" i="6"/>
  <c r="U220" i="6"/>
  <c r="T221" i="6"/>
  <c r="S221" i="6"/>
  <c r="U221" i="6"/>
  <c r="T222" i="6"/>
  <c r="S222" i="6"/>
  <c r="U222" i="6"/>
  <c r="T223" i="6"/>
  <c r="S223" i="6"/>
  <c r="U223" i="6"/>
  <c r="S224" i="6"/>
  <c r="T224" i="6"/>
  <c r="U224" i="6"/>
  <c r="T225" i="6"/>
  <c r="S225" i="6"/>
  <c r="U225" i="6"/>
  <c r="T226" i="6"/>
  <c r="S226" i="6"/>
  <c r="U226" i="6"/>
  <c r="T227" i="6"/>
  <c r="S227" i="6"/>
  <c r="U227" i="6"/>
  <c r="T228" i="6"/>
  <c r="S228" i="6"/>
  <c r="U228" i="6"/>
  <c r="T229" i="6"/>
  <c r="S229" i="6"/>
  <c r="U229" i="6"/>
  <c r="T230" i="6"/>
  <c r="S230" i="6"/>
  <c r="U230" i="6"/>
  <c r="S231" i="6"/>
  <c r="T231" i="6"/>
  <c r="U231" i="6"/>
  <c r="T232" i="6"/>
  <c r="S232" i="6"/>
  <c r="U232" i="6"/>
  <c r="T233" i="6"/>
  <c r="S233" i="6"/>
  <c r="U233" i="6"/>
  <c r="S234" i="6"/>
  <c r="T234" i="6"/>
  <c r="U234" i="6"/>
  <c r="S235" i="6"/>
  <c r="T235" i="6"/>
  <c r="U235" i="6"/>
  <c r="T236" i="6"/>
  <c r="S236" i="6"/>
  <c r="U236" i="6"/>
  <c r="T237" i="6"/>
  <c r="S237" i="6"/>
  <c r="U237" i="6"/>
  <c r="T238" i="6"/>
  <c r="S238" i="6"/>
  <c r="U238" i="6"/>
  <c r="T239" i="6"/>
  <c r="S239" i="6"/>
  <c r="U239" i="6"/>
  <c r="T240" i="6"/>
  <c r="S240" i="6"/>
  <c r="U240" i="6"/>
  <c r="T241" i="6"/>
  <c r="S241" i="6"/>
  <c r="U241" i="6"/>
  <c r="T242" i="6"/>
  <c r="S242" i="6"/>
  <c r="U242" i="6"/>
  <c r="T243" i="6"/>
  <c r="S243" i="6"/>
  <c r="U243" i="6"/>
  <c r="T244" i="6"/>
  <c r="S244" i="6"/>
  <c r="U244" i="6"/>
  <c r="C5" i="12"/>
  <c r="C4" i="12"/>
  <c r="C3" i="12"/>
  <c r="B44" i="4"/>
  <c r="C9" i="12"/>
  <c r="C5" i="8"/>
  <c r="C16" i="8"/>
  <c r="C15" i="8"/>
  <c r="C14" i="8"/>
  <c r="C17" i="8"/>
  <c r="C33" i="1"/>
  <c r="C41" i="1"/>
  <c r="D12" i="10"/>
  <c r="H12" i="10"/>
  <c r="D5" i="12"/>
  <c r="D4" i="12"/>
  <c r="D3" i="12"/>
  <c r="E5" i="12"/>
  <c r="E3" i="12"/>
  <c r="E4" i="12"/>
  <c r="F5" i="12"/>
  <c r="G5" i="12"/>
  <c r="F4" i="12"/>
  <c r="F3" i="12"/>
  <c r="G3" i="12"/>
  <c r="G4" i="12"/>
  <c r="D9" i="12"/>
  <c r="C43" i="4"/>
  <c r="C44" i="4"/>
  <c r="D43" i="4"/>
  <c r="D44" i="4"/>
  <c r="E9" i="12"/>
  <c r="F9" i="12"/>
  <c r="E43" i="4"/>
  <c r="E44" i="4"/>
  <c r="G9" i="12"/>
  <c r="F43" i="4"/>
  <c r="F44" i="4"/>
</calcChain>
</file>

<file path=xl/sharedStrings.xml><?xml version="1.0" encoding="utf-8"?>
<sst xmlns="http://schemas.openxmlformats.org/spreadsheetml/2006/main" count="414" uniqueCount="264">
  <si>
    <t>Acknowledgements</t>
  </si>
  <si>
    <t>This workbook was developed by Lynn Pitman, Tyler Quist, and Anne Reynolds, University of Wisconsin Center for Cooperatives,</t>
  </si>
  <si>
    <t xml:space="preserve">     as a tool for member education and board training about basic worker cooperative finance.</t>
  </si>
  <si>
    <t xml:space="preserve">It accompanies the Worker Co-op Financial Training Module document, which describes a simplifed, fictional worker-owned café and the </t>
  </si>
  <si>
    <t xml:space="preserve">     business assumptions that drive the financial reports in these spreadsheets.</t>
  </si>
  <si>
    <t xml:space="preserve">This learning and training tool is a work-in-progress.  Please contact us with questions or suggestions at info@uwcc.wisc.edu.  </t>
  </si>
  <si>
    <t>Instructions</t>
  </si>
  <si>
    <t>Any Cell in this Color Is an Input and will cause other cells to change.</t>
  </si>
  <si>
    <t>Any Cell in this color is calculated using Input Cells.  Do not enter value in these cells.</t>
  </si>
  <si>
    <t xml:space="preserve">Cells on the Cap Sources &amp; Uses page are color coded by Year to correspond to the Cashflow and Balance Sheet.  These cells can only be changed on the Cap Sources &amp; Uses page. </t>
  </si>
  <si>
    <t>Year 1</t>
  </si>
  <si>
    <t>Year 2</t>
  </si>
  <si>
    <t>Year 3</t>
  </si>
  <si>
    <t>Year 4</t>
  </si>
  <si>
    <t>Year 5</t>
  </si>
  <si>
    <t>All Cells on the following pages never need to be changed: Loan Repayment, Income Statement, Cashflow, Balance Sheet, and Co-op Financial Ratios</t>
  </si>
  <si>
    <t>Capital Sources</t>
  </si>
  <si>
    <t>Initial Member Equity Contribution</t>
  </si>
  <si>
    <t>Total Number of Worker-Owners</t>
  </si>
  <si>
    <t>Number of New Members</t>
  </si>
  <si>
    <t>Additional Equity Per Member</t>
  </si>
  <si>
    <t>Total Member Equity Returned</t>
  </si>
  <si>
    <t>Total Member Equity Contributed</t>
  </si>
  <si>
    <t xml:space="preserve">Loan Amount </t>
  </si>
  <si>
    <t>Duration (Years)</t>
  </si>
  <si>
    <t xml:space="preserve">Interest Rate </t>
  </si>
  <si>
    <t>Total Sources</t>
  </si>
  <si>
    <t>Capital Uses</t>
  </si>
  <si>
    <t>Beginning Year 1</t>
  </si>
  <si>
    <t>Asset Purchases (in service Jan 1)</t>
  </si>
  <si>
    <t>Year 1 Initial Equipment/ Leasehold Improvements</t>
  </si>
  <si>
    <t>Year 2 Asset Purchase</t>
  </si>
  <si>
    <t>Year 3 Asset Purchase</t>
  </si>
  <si>
    <t>Year 4 Asset Purchase</t>
  </si>
  <si>
    <t>Year 5 Asset Purchase</t>
  </si>
  <si>
    <t>Asset Cost</t>
  </si>
  <si>
    <t>Depreciation Schedule (years)</t>
  </si>
  <si>
    <t>Annual Depreciation</t>
  </si>
  <si>
    <t>Initial/Additional Inventory</t>
  </si>
  <si>
    <t>Working Capital Allowance</t>
  </si>
  <si>
    <t>Total Uses</t>
  </si>
  <si>
    <t>FinancingSummary</t>
  </si>
  <si>
    <t>Loan Amount</t>
  </si>
  <si>
    <t>Monthy Payment</t>
  </si>
  <si>
    <t>Annual Interest Payment</t>
  </si>
  <si>
    <t>Annual Principal Payments</t>
  </si>
  <si>
    <t>Loan Balance</t>
  </si>
  <si>
    <t>Year 1 Loan Details</t>
  </si>
  <si>
    <t>Year 2 Loan Details</t>
  </si>
  <si>
    <t>Year 3 Loan Details</t>
  </si>
  <si>
    <t>Year 4 Loan Details</t>
  </si>
  <si>
    <t>Year 5 Loan Details</t>
  </si>
  <si>
    <t>Year 1 Loan</t>
  </si>
  <si>
    <t>Interest Rate</t>
  </si>
  <si>
    <t>Month #</t>
  </si>
  <si>
    <t>Payment</t>
  </si>
  <si>
    <t>Interest</t>
  </si>
  <si>
    <t>Remaining Loan</t>
  </si>
  <si>
    <t>Year 6</t>
  </si>
  <si>
    <t>Year 2 Loan</t>
  </si>
  <si>
    <t>Year 3 Loan</t>
  </si>
  <si>
    <t>Year 4 Loan</t>
  </si>
  <si>
    <t>Year 5 Loan</t>
  </si>
  <si>
    <t>Salary</t>
  </si>
  <si>
    <t>Members</t>
  </si>
  <si>
    <t>Member A</t>
  </si>
  <si>
    <t>Member B</t>
  </si>
  <si>
    <t>Member C</t>
  </si>
  <si>
    <t>Member D</t>
  </si>
  <si>
    <t>Member E</t>
  </si>
  <si>
    <t>Member F</t>
  </si>
  <si>
    <t>Member G</t>
  </si>
  <si>
    <t>Member H</t>
  </si>
  <si>
    <t>Member I</t>
  </si>
  <si>
    <t>Member J</t>
  </si>
  <si>
    <t>Member K</t>
  </si>
  <si>
    <t>Member L</t>
  </si>
  <si>
    <t>Member M</t>
  </si>
  <si>
    <t>Member N</t>
  </si>
  <si>
    <t>Member O</t>
  </si>
  <si>
    <t>Employees</t>
  </si>
  <si>
    <t>Hourly Wage</t>
  </si>
  <si>
    <t>Hours/Week</t>
  </si>
  <si>
    <t>Part-Time A</t>
  </si>
  <si>
    <t>Part-Time B</t>
  </si>
  <si>
    <t>Part-Time C</t>
  </si>
  <si>
    <t>Part-Time D</t>
  </si>
  <si>
    <t>Part-Time E</t>
  </si>
  <si>
    <t>Part-Time F</t>
  </si>
  <si>
    <t>Part-Time G</t>
  </si>
  <si>
    <t>Part-Time H</t>
  </si>
  <si>
    <t>Part-Time I</t>
  </si>
  <si>
    <t>Part-Time J</t>
  </si>
  <si>
    <t>Wage Assumptions</t>
  </si>
  <si>
    <t>Benefits (% of Wages)</t>
  </si>
  <si>
    <t>Payroll Taxes (% of Wages)</t>
  </si>
  <si>
    <t>Net Income Distribution Assumptions</t>
  </si>
  <si>
    <t>Unallocated</t>
  </si>
  <si>
    <t>Allocated</t>
  </si>
  <si>
    <t>Total (Must Equal 100%)</t>
  </si>
  <si>
    <t>% of Allocated distributed as cash refund(≥20%)</t>
  </si>
  <si>
    <t>Initial Member Equity Metrics</t>
  </si>
  <si>
    <t>Year 0</t>
  </si>
  <si>
    <t>Total</t>
  </si>
  <si>
    <t>Initial Equity Contribution per Member</t>
  </si>
  <si>
    <t>Annual Retained  Allocated Equity per Member</t>
  </si>
  <si>
    <t xml:space="preserve">Total Equity per Member </t>
  </si>
  <si>
    <t>Annual Allocated Patronage Cash Refund per Member</t>
  </si>
  <si>
    <t>Number of Worker-Owners</t>
  </si>
  <si>
    <t>Year7</t>
  </si>
  <si>
    <t>Year 8</t>
  </si>
  <si>
    <t>Year 9</t>
  </si>
  <si>
    <t>% Paid in Year following Exit</t>
  </si>
  <si>
    <t>Total Equity per Member Paid Out</t>
  </si>
  <si>
    <t>Number of Members to be Paid Out</t>
  </si>
  <si>
    <t>Total Member EquityPaid Out</t>
  </si>
  <si>
    <t>Cells in Orange are able to be changed</t>
  </si>
  <si>
    <t>Cells in Gray are locked and cannot be changed</t>
  </si>
  <si>
    <t>Fixed Cost Assumptions</t>
  </si>
  <si>
    <t>Area of Building (sq. ft.)</t>
  </si>
  <si>
    <t>Insurance (Property, Liability, etc.) ( $/ sq. ft. for Annual Payment)</t>
  </si>
  <si>
    <t>Rent ($/sq. ft. for Monthly rent)</t>
  </si>
  <si>
    <t>Utilities ($/sq. ft. for Monthly bill)</t>
  </si>
  <si>
    <t>Inflation: Fixed Costs</t>
  </si>
  <si>
    <t>Revenue Assumptions</t>
  </si>
  <si>
    <t>Days Open Annually</t>
  </si>
  <si>
    <t>Coffee ($/Unit)</t>
  </si>
  <si>
    <t>Coffee (Quantity/Day)</t>
  </si>
  <si>
    <t>Food ($/Unit)</t>
  </si>
  <si>
    <t>Food (Quantity/Day)</t>
  </si>
  <si>
    <t>Coffee Growth (% increase in Quantity/Day over previous year)</t>
  </si>
  <si>
    <t>Food Growth (% increase in Quantity/Day over previous year)</t>
  </si>
  <si>
    <t>Sales per Square Foot</t>
  </si>
  <si>
    <t>Expense Assumptions</t>
  </si>
  <si>
    <t>Cost of Goods</t>
  </si>
  <si>
    <t>Other ($/Total Units Sold (Coffee plus Food))</t>
  </si>
  <si>
    <t>Inflation: Cost of Goods</t>
  </si>
  <si>
    <t>Marketing (% of Revenue)</t>
  </si>
  <si>
    <t>Other Assumptions</t>
  </si>
  <si>
    <t>Number of days for calculating Accounts Payable: Inventory</t>
  </si>
  <si>
    <t>Number of weeks for calculating Accrued Payroll/Payroll Taxes</t>
  </si>
  <si>
    <t>Corporate Income Tax</t>
  </si>
  <si>
    <t>Cost/Sq Ft for Leasehold Improvements</t>
  </si>
  <si>
    <t>Key Metrics</t>
  </si>
  <si>
    <t>Revenue Metrics</t>
  </si>
  <si>
    <t>Coffee</t>
  </si>
  <si>
    <t>% of Revenue</t>
  </si>
  <si>
    <t>Markup</t>
  </si>
  <si>
    <t>Revenue/Day</t>
  </si>
  <si>
    <t>Food</t>
  </si>
  <si>
    <t>Expense Metrics</t>
  </si>
  <si>
    <t xml:space="preserve">Cost of Goods </t>
  </si>
  <si>
    <t>Coffee (% of Cost of Goods)</t>
  </si>
  <si>
    <t>Food (% of Cost of Goods)</t>
  </si>
  <si>
    <t>Other (% of Cost of Goods)</t>
  </si>
  <si>
    <t>Total Cost of Goods</t>
  </si>
  <si>
    <r>
      <t xml:space="preserve">Fixed Expenses </t>
    </r>
    <r>
      <rPr>
        <sz val="11"/>
        <color theme="1"/>
        <rFont val="Calibri"/>
        <family val="2"/>
        <scheme val="minor"/>
      </rPr>
      <t>(% of Revenue)</t>
    </r>
  </si>
  <si>
    <t>Wages</t>
  </si>
  <si>
    <t>Marketing</t>
  </si>
  <si>
    <t>Insurance</t>
  </si>
  <si>
    <t>Rent</t>
  </si>
  <si>
    <t>Utilities</t>
  </si>
  <si>
    <t>Payroll Taxes</t>
  </si>
  <si>
    <t>Benefits</t>
  </si>
  <si>
    <t>Depreciation</t>
  </si>
  <si>
    <t>Total Fixed Expenses</t>
  </si>
  <si>
    <t>Net Income</t>
  </si>
  <si>
    <t>Revenue</t>
  </si>
  <si>
    <t>TOTAL REVENUE</t>
  </si>
  <si>
    <t>Other</t>
  </si>
  <si>
    <t>Fixed Expenses</t>
  </si>
  <si>
    <t xml:space="preserve">Interest Expense </t>
  </si>
  <si>
    <t>TOTAL EXPENSES</t>
  </si>
  <si>
    <t xml:space="preserve"> </t>
  </si>
  <si>
    <t>Net Income Before Taxes</t>
  </si>
  <si>
    <t>Unallocated Income</t>
  </si>
  <si>
    <t>Member Patronage Allocated Income</t>
  </si>
  <si>
    <t>Corporate Income Taxes</t>
  </si>
  <si>
    <t>Allocation of Net Income</t>
  </si>
  <si>
    <t>Member Patronage Allocation-Retained</t>
  </si>
  <si>
    <t>Member Patronage Allocation- Refund</t>
  </si>
  <si>
    <t xml:space="preserve"> Unallocated Income, Net of Taxes</t>
  </si>
  <si>
    <t>Cash Flow Statement</t>
  </si>
  <si>
    <t xml:space="preserve"> Year 2</t>
  </si>
  <si>
    <t xml:space="preserve"> Year 3</t>
  </si>
  <si>
    <t xml:space="preserve"> Year 4</t>
  </si>
  <si>
    <t xml:space="preserve"> Year 5</t>
  </si>
  <si>
    <t>Cash Flows from Operations Activities</t>
  </si>
  <si>
    <t>Net Income (Loss)</t>
  </si>
  <si>
    <t>Adustments to reconcile net income with net cash flows from operating activies</t>
  </si>
  <si>
    <t>Add back Depreciation</t>
  </si>
  <si>
    <t>Inventory Purchasing</t>
  </si>
  <si>
    <t>Subtotal</t>
  </si>
  <si>
    <t>Accrued Payroll and Payroll Taxes</t>
  </si>
  <si>
    <t>Income Tax Payable</t>
  </si>
  <si>
    <t>Accounts Payable: Inventory</t>
  </si>
  <si>
    <t>Net Cash Flows from Operations Activities</t>
  </si>
  <si>
    <t>Cash Flows from Investing Activities</t>
  </si>
  <si>
    <t>Net Cash Flows from Investing Activities</t>
  </si>
  <si>
    <t>Cash Flows from from Financing Activities</t>
  </si>
  <si>
    <t>Cash from Loans</t>
  </si>
  <si>
    <t>Member Equity Contributions/Payouts</t>
  </si>
  <si>
    <t>Distributed Member Patronage Refunds</t>
  </si>
  <si>
    <t>Total Principal Paid on All Loans</t>
  </si>
  <si>
    <t>Net Cash Flows from from Financing Activities</t>
  </si>
  <si>
    <t>Total Net Cash Flow</t>
  </si>
  <si>
    <t>Starting Cash Position</t>
  </si>
  <si>
    <t>Ending Cash Position</t>
  </si>
  <si>
    <t>Balance Sheet</t>
  </si>
  <si>
    <t>As of 12/31/20XX</t>
  </si>
  <si>
    <t>ASSETS</t>
  </si>
  <si>
    <t>Current Assets</t>
  </si>
  <si>
    <t>Cash</t>
  </si>
  <si>
    <t>Inventory</t>
  </si>
  <si>
    <t>Total Current Assets</t>
  </si>
  <si>
    <t>Fixed Assets</t>
  </si>
  <si>
    <t>Accumulated Depreciation</t>
  </si>
  <si>
    <t>Total Fixed Assets - Net</t>
  </si>
  <si>
    <t>TOTAL ASSETS</t>
  </si>
  <si>
    <t>Liabilities</t>
  </si>
  <si>
    <t>Current Liabilities</t>
  </si>
  <si>
    <t>Member Patronage Refunds</t>
  </si>
  <si>
    <t xml:space="preserve">Income Tax Payable </t>
  </si>
  <si>
    <t>Current Portion of Loan(s)</t>
  </si>
  <si>
    <t>Total Current Liabilities</t>
  </si>
  <si>
    <t>Long Term Liabilities</t>
  </si>
  <si>
    <t xml:space="preserve"> Loan Payable - Year 1</t>
  </si>
  <si>
    <t>Loan Payable - Year 2</t>
  </si>
  <si>
    <t>Loan Payable - Year 3</t>
  </si>
  <si>
    <t>Loan Payable - Year 4</t>
  </si>
  <si>
    <t>Loan Payable - Year 5</t>
  </si>
  <si>
    <t>Total Long-term Liabilities</t>
  </si>
  <si>
    <t>Total Liabilities</t>
  </si>
  <si>
    <t>Equity</t>
  </si>
  <si>
    <t>Member Equity Contribution</t>
  </si>
  <si>
    <t>Unallocated Retained Earnings</t>
  </si>
  <si>
    <t>(Loss)</t>
  </si>
  <si>
    <t>Total Equity</t>
  </si>
  <si>
    <t>Total Liabilities and Equity</t>
  </si>
  <si>
    <t>Check (L&amp;E - Assets)</t>
  </si>
  <si>
    <t>Liquidity Ratios</t>
  </si>
  <si>
    <t>End Year 1</t>
  </si>
  <si>
    <t>End Year 2</t>
  </si>
  <si>
    <t>End Year 3</t>
  </si>
  <si>
    <t>End Year 4</t>
  </si>
  <si>
    <t>End Year 5</t>
  </si>
  <si>
    <t>Net Working Capital</t>
  </si>
  <si>
    <t>Current Assets-Current Liabilities</t>
  </si>
  <si>
    <t>Current</t>
  </si>
  <si>
    <t>Current Assets/Current Liabilities</t>
  </si>
  <si>
    <t>Quick</t>
  </si>
  <si>
    <t>Cash/Current Liabilities</t>
  </si>
  <si>
    <t>Solvency Ratios</t>
  </si>
  <si>
    <t>Debt to Equity</t>
  </si>
  <si>
    <t>(Long-term Liabilities+Current Portion of Loan)/Total Equity</t>
  </si>
  <si>
    <t>Debt to Assets</t>
  </si>
  <si>
    <t>(Long Term Liabilities+Current Portion of Loan)/Total Assets</t>
  </si>
  <si>
    <t>Ownership Ratio</t>
  </si>
  <si>
    <t>Total Equity/Total Assets</t>
  </si>
  <si>
    <t>Year-end Accounts Payable: Inventory</t>
  </si>
  <si>
    <t>Year-end accrued payroll/payroll taxes</t>
  </si>
  <si>
    <t>2 weeks of wages, benefits, and payroll taxes</t>
  </si>
  <si>
    <t>14 days of Total Cost of Goods</t>
  </si>
  <si>
    <t>Difference between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</si>
</sst>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rgb="FF7F7F7F"/>
      </right>
      <top/>
      <bottom style="thin">
        <color rgb="FF7F7F7F"/>
      </bottom>
      <diagonal/>
    </border>
    <border>
      <left style="thin">
        <color auto="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auto="1"/>
      </left>
      <right style="thin">
        <color rgb="FF7F7F7F"/>
      </right>
      <top style="thin">
        <color rgb="FF7F7F7F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2" borderId="3" applyNumberFormat="0" applyAlignment="0" applyProtection="0"/>
    <xf numFmtId="0" fontId="4" fillId="0" borderId="0" applyNumberFormat="0" applyFill="0" applyBorder="0" applyAlignment="0" applyProtection="0"/>
    <xf numFmtId="0" fontId="5" fillId="3" borderId="5" applyNumberFormat="0" applyAlignment="0" applyProtection="0"/>
    <xf numFmtId="0" fontId="6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1" fillId="9" borderId="0" applyNumberFormat="0" applyBorder="0" applyAlignment="0" applyProtection="0"/>
  </cellStyleXfs>
  <cellXfs count="2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4" fontId="0" fillId="0" borderId="0" xfId="0" applyNumberFormat="1"/>
    <xf numFmtId="164" fontId="0" fillId="0" borderId="0" xfId="1" applyNumberFormat="1" applyFont="1"/>
    <xf numFmtId="9" fontId="0" fillId="0" borderId="0" xfId="2" applyFont="1"/>
    <xf numFmtId="0" fontId="3" fillId="2" borderId="3" xfId="4"/>
    <xf numFmtId="44" fontId="3" fillId="2" borderId="3" xfId="4" applyNumberFormat="1"/>
    <xf numFmtId="165" fontId="0" fillId="0" borderId="0" xfId="3" applyNumberFormat="1" applyFont="1"/>
    <xf numFmtId="10" fontId="0" fillId="0" borderId="0" xfId="2" applyNumberFormat="1" applyFont="1"/>
    <xf numFmtId="9" fontId="3" fillId="2" borderId="3" xfId="2" applyFont="1" applyFill="1" applyBorder="1"/>
    <xf numFmtId="0" fontId="0" fillId="0" borderId="0" xfId="0" applyFont="1" applyAlignment="1">
      <alignment horizontal="left"/>
    </xf>
    <xf numFmtId="43" fontId="3" fillId="2" borderId="3" xfId="3" applyFont="1" applyFill="1" applyBorder="1"/>
    <xf numFmtId="164" fontId="0" fillId="0" borderId="0" xfId="0" applyNumberFormat="1"/>
    <xf numFmtId="0" fontId="0" fillId="0" borderId="0" xfId="0" applyAlignment="1">
      <alignment wrapText="1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8" xfId="0" applyBorder="1"/>
    <xf numFmtId="0" fontId="0" fillId="0" borderId="9" xfId="0" applyBorder="1"/>
    <xf numFmtId="43" fontId="0" fillId="0" borderId="0" xfId="3" applyFont="1"/>
    <xf numFmtId="165" fontId="0" fillId="0" borderId="8" xfId="3" applyNumberFormat="1" applyFont="1" applyBorder="1"/>
    <xf numFmtId="10" fontId="0" fillId="0" borderId="0" xfId="0" applyNumberFormat="1"/>
    <xf numFmtId="10" fontId="0" fillId="0" borderId="0" xfId="0" applyNumberFormat="1" applyBorder="1"/>
    <xf numFmtId="165" fontId="3" fillId="2" borderId="3" xfId="4" applyNumberFormat="1"/>
    <xf numFmtId="165" fontId="0" fillId="0" borderId="0" xfId="0" applyNumberFormat="1"/>
    <xf numFmtId="9" fontId="0" fillId="0" borderId="0" xfId="0" applyNumberFormat="1"/>
    <xf numFmtId="164" fontId="0" fillId="0" borderId="0" xfId="2" applyNumberFormat="1" applyFont="1"/>
    <xf numFmtId="167" fontId="0" fillId="0" borderId="0" xfId="3" applyNumberFormat="1" applyFont="1"/>
    <xf numFmtId="0" fontId="7" fillId="0" borderId="0" xfId="0" applyFont="1" applyFill="1" applyBorder="1"/>
    <xf numFmtId="0" fontId="0" fillId="0" borderId="0" xfId="0" applyBorder="1"/>
    <xf numFmtId="43" fontId="3" fillId="2" borderId="3" xfId="4" applyNumberFormat="1"/>
    <xf numFmtId="44" fontId="3" fillId="2" borderId="13" xfId="4" applyNumberFormat="1" applyBorder="1"/>
    <xf numFmtId="0" fontId="3" fillId="2" borderId="13" xfId="4" applyBorder="1"/>
    <xf numFmtId="164" fontId="3" fillId="2" borderId="13" xfId="4" applyNumberFormat="1" applyBorder="1"/>
    <xf numFmtId="0" fontId="2" fillId="0" borderId="0" xfId="0" applyFont="1" applyBorder="1" applyAlignment="1">
      <alignment horizontal="center"/>
    </xf>
    <xf numFmtId="0" fontId="3" fillId="2" borderId="14" xfId="4" applyBorder="1"/>
    <xf numFmtId="0" fontId="3" fillId="2" borderId="15" xfId="4" applyBorder="1"/>
    <xf numFmtId="164" fontId="3" fillId="2" borderId="16" xfId="4" applyNumberFormat="1" applyBorder="1"/>
    <xf numFmtId="165" fontId="3" fillId="2" borderId="17" xfId="4" applyNumberFormat="1" applyBorder="1"/>
    <xf numFmtId="165" fontId="3" fillId="2" borderId="19" xfId="4" applyNumberFormat="1" applyBorder="1"/>
    <xf numFmtId="165" fontId="3" fillId="2" borderId="20" xfId="4" applyNumberFormat="1" applyBorder="1"/>
    <xf numFmtId="0" fontId="2" fillId="0" borderId="18" xfId="0" applyFont="1" applyBorder="1" applyAlignment="1">
      <alignment horizontal="center"/>
    </xf>
    <xf numFmtId="0" fontId="0" fillId="0" borderId="21" xfId="0" applyBorder="1"/>
    <xf numFmtId="0" fontId="0" fillId="0" borderId="1" xfId="0" applyBorder="1"/>
    <xf numFmtId="0" fontId="0" fillId="0" borderId="18" xfId="0" applyBorder="1"/>
    <xf numFmtId="0" fontId="3" fillId="2" borderId="19" xfId="4" applyBorder="1"/>
    <xf numFmtId="0" fontId="3" fillId="2" borderId="22" xfId="4" applyBorder="1"/>
    <xf numFmtId="43" fontId="3" fillId="2" borderId="19" xfId="4" applyNumberFormat="1" applyBorder="1"/>
    <xf numFmtId="0" fontId="0" fillId="0" borderId="2" xfId="0" applyBorder="1"/>
    <xf numFmtId="0" fontId="8" fillId="0" borderId="0" xfId="0" applyFont="1" applyAlignment="1">
      <alignment wrapText="1"/>
    </xf>
    <xf numFmtId="0" fontId="3" fillId="2" borderId="3" xfId="4" applyAlignment="1">
      <alignment wrapText="1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Font="1" applyAlignment="1">
      <alignment horizontal="center"/>
    </xf>
    <xf numFmtId="0" fontId="9" fillId="3" borderId="5" xfId="6" applyFont="1"/>
    <xf numFmtId="0" fontId="10" fillId="0" borderId="0" xfId="0" applyFont="1"/>
    <xf numFmtId="0" fontId="9" fillId="3" borderId="5" xfId="6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0" applyNumberFormat="1" applyFont="1"/>
    <xf numFmtId="44" fontId="9" fillId="3" borderId="5" xfId="6" applyNumberFormat="1" applyFont="1"/>
    <xf numFmtId="0" fontId="9" fillId="3" borderId="5" xfId="6" applyFont="1" applyAlignment="1"/>
    <xf numFmtId="164" fontId="9" fillId="3" borderId="5" xfId="1" applyNumberFormat="1" applyFont="1" applyFill="1" applyBorder="1"/>
    <xf numFmtId="164" fontId="10" fillId="0" borderId="0" xfId="1" applyNumberFormat="1" applyFont="1"/>
    <xf numFmtId="0" fontId="9" fillId="0" borderId="0" xfId="0" applyFont="1"/>
    <xf numFmtId="0" fontId="9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10" fillId="0" borderId="0" xfId="3" applyNumberFormat="1" applyFont="1"/>
    <xf numFmtId="0" fontId="10" fillId="5" borderId="0" xfId="8" applyFont="1"/>
    <xf numFmtId="165" fontId="10" fillId="0" borderId="0" xfId="0" applyNumberFormat="1" applyFont="1"/>
    <xf numFmtId="0" fontId="10" fillId="4" borderId="0" xfId="7" applyFont="1" applyAlignment="1">
      <alignment horizontal="center" wrapText="1"/>
    </xf>
    <xf numFmtId="0" fontId="10" fillId="7" borderId="0" xfId="10" applyFont="1" applyAlignment="1">
      <alignment horizontal="center"/>
    </xf>
    <xf numFmtId="0" fontId="10" fillId="5" borderId="0" xfId="8" applyFont="1" applyAlignment="1">
      <alignment horizontal="center"/>
    </xf>
    <xf numFmtId="0" fontId="10" fillId="11" borderId="0" xfId="12" applyFont="1" applyFill="1" applyAlignment="1">
      <alignment horizontal="center"/>
    </xf>
    <xf numFmtId="0" fontId="10" fillId="13" borderId="0" xfId="9" applyFont="1" applyFill="1" applyAlignment="1">
      <alignment horizontal="center"/>
    </xf>
    <xf numFmtId="0" fontId="0" fillId="0" borderId="0" xfId="0" applyFill="1"/>
    <xf numFmtId="0" fontId="10" fillId="0" borderId="0" xfId="12" applyFont="1" applyFill="1"/>
    <xf numFmtId="0" fontId="10" fillId="6" borderId="0" xfId="9" applyFont="1" applyAlignment="1">
      <alignment horizontal="left"/>
    </xf>
    <xf numFmtId="0" fontId="10" fillId="4" borderId="0" xfId="7" applyFont="1" applyAlignment="1">
      <alignment horizontal="left" wrapText="1"/>
    </xf>
    <xf numFmtId="0" fontId="10" fillId="7" borderId="0" xfId="10" applyFont="1" applyAlignment="1">
      <alignment horizontal="left"/>
    </xf>
    <xf numFmtId="0" fontId="10" fillId="11" borderId="0" xfId="12" applyFont="1" applyFill="1"/>
    <xf numFmtId="0" fontId="10" fillId="0" borderId="0" xfId="0" applyFont="1" applyAlignment="1">
      <alignment wrapText="1"/>
    </xf>
    <xf numFmtId="164" fontId="10" fillId="2" borderId="3" xfId="4" applyNumberFormat="1" applyFont="1"/>
    <xf numFmtId="164" fontId="10" fillId="2" borderId="3" xfId="1" applyNumberFormat="1" applyFont="1" applyFill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/>
    <xf numFmtId="0" fontId="10" fillId="6" borderId="24" xfId="9" applyFont="1" applyBorder="1" applyAlignment="1">
      <alignment wrapText="1"/>
    </xf>
    <xf numFmtId="0" fontId="10" fillId="0" borderId="0" xfId="0" applyFont="1" applyBorder="1"/>
    <xf numFmtId="164" fontId="10" fillId="6" borderId="23" xfId="1" applyNumberFormat="1" applyFont="1" applyFill="1" applyBorder="1"/>
    <xf numFmtId="164" fontId="10" fillId="12" borderId="7" xfId="1" applyNumberFormat="1" applyFont="1" applyFill="1" applyBorder="1"/>
    <xf numFmtId="164" fontId="10" fillId="14" borderId="7" xfId="1" applyNumberFormat="1" applyFont="1" applyFill="1" applyBorder="1"/>
    <xf numFmtId="164" fontId="10" fillId="5" borderId="7" xfId="1" applyNumberFormat="1" applyFont="1" applyFill="1" applyBorder="1"/>
    <xf numFmtId="164" fontId="10" fillId="11" borderId="25" xfId="12" applyNumberFormat="1" applyFont="1" applyFill="1" applyBorder="1"/>
    <xf numFmtId="0" fontId="10" fillId="6" borderId="8" xfId="9" applyFont="1" applyBorder="1"/>
    <xf numFmtId="0" fontId="10" fillId="12" borderId="0" xfId="10" applyFont="1" applyFill="1" applyBorder="1"/>
    <xf numFmtId="0" fontId="10" fillId="14" borderId="0" xfId="11" applyFont="1" applyFill="1" applyBorder="1"/>
    <xf numFmtId="0" fontId="10" fillId="5" borderId="0" xfId="8" applyFont="1" applyBorder="1"/>
    <xf numFmtId="0" fontId="10" fillId="11" borderId="9" xfId="12" applyFont="1" applyFill="1" applyBorder="1"/>
    <xf numFmtId="0" fontId="10" fillId="0" borderId="0" xfId="0" applyFont="1" applyFill="1" applyBorder="1"/>
    <xf numFmtId="164" fontId="10" fillId="6" borderId="8" xfId="9" applyNumberFormat="1" applyFont="1" applyBorder="1"/>
    <xf numFmtId="0" fontId="9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0" xfId="0" applyFont="1"/>
    <xf numFmtId="9" fontId="10" fillId="2" borderId="3" xfId="4" applyNumberFormat="1" applyFont="1"/>
    <xf numFmtId="0" fontId="10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/>
    <xf numFmtId="0" fontId="9" fillId="10" borderId="5" xfId="6" applyFont="1" applyFill="1"/>
    <xf numFmtId="9" fontId="10" fillId="0" borderId="0" xfId="2" applyFont="1"/>
    <xf numFmtId="9" fontId="10" fillId="10" borderId="12" xfId="6" applyNumberFormat="1" applyFont="1" applyFill="1" applyBorder="1"/>
    <xf numFmtId="9" fontId="10" fillId="10" borderId="12" xfId="2" applyFont="1" applyFill="1" applyBorder="1"/>
    <xf numFmtId="9" fontId="10" fillId="10" borderId="5" xfId="6" applyNumberFormat="1" applyFont="1" applyFill="1"/>
    <xf numFmtId="9" fontId="10" fillId="10" borderId="5" xfId="2" applyFont="1" applyFill="1" applyBorder="1"/>
    <xf numFmtId="0" fontId="10" fillId="10" borderId="5" xfId="6" applyFont="1" applyFill="1"/>
    <xf numFmtId="10" fontId="10" fillId="10" borderId="5" xfId="6" applyNumberFormat="1" applyFont="1" applyFill="1"/>
    <xf numFmtId="44" fontId="10" fillId="10" borderId="5" xfId="1" applyFont="1" applyFill="1" applyBorder="1"/>
    <xf numFmtId="1" fontId="10" fillId="10" borderId="5" xfId="6" applyNumberFormat="1" applyFont="1" applyFill="1"/>
    <xf numFmtId="165" fontId="10" fillId="10" borderId="5" xfId="6" applyNumberFormat="1" applyFont="1" applyFill="1"/>
    <xf numFmtId="44" fontId="10" fillId="10" borderId="5" xfId="6" applyNumberFormat="1" applyFont="1" applyFill="1"/>
    <xf numFmtId="166" fontId="10" fillId="10" borderId="5" xfId="6" applyNumberFormat="1" applyFont="1" applyFill="1"/>
    <xf numFmtId="164" fontId="10" fillId="10" borderId="5" xfId="6" applyNumberFormat="1" applyFont="1" applyFill="1"/>
    <xf numFmtId="166" fontId="10" fillId="10" borderId="5" xfId="2" applyNumberFormat="1" applyFont="1" applyFill="1" applyBorder="1"/>
    <xf numFmtId="166" fontId="10" fillId="10" borderId="11" xfId="2" applyNumberFormat="1" applyFont="1" applyFill="1" applyBorder="1"/>
    <xf numFmtId="166" fontId="10" fillId="10" borderId="12" xfId="6" applyNumberFormat="1" applyFont="1" applyFill="1" applyBorder="1"/>
    <xf numFmtId="164" fontId="9" fillId="10" borderId="5" xfId="6" applyNumberFormat="1" applyFont="1" applyFill="1"/>
    <xf numFmtId="0" fontId="10" fillId="10" borderId="5" xfId="6" applyFont="1" applyFill="1" applyAlignment="1">
      <alignment horizontal="center" wrapText="1"/>
    </xf>
    <xf numFmtId="164" fontId="10" fillId="10" borderId="5" xfId="1" applyNumberFormat="1" applyFont="1" applyFill="1" applyBorder="1"/>
    <xf numFmtId="0" fontId="10" fillId="10" borderId="0" xfId="0" applyFont="1" applyFill="1"/>
    <xf numFmtId="0" fontId="10" fillId="10" borderId="5" xfId="6" applyFont="1" applyFill="1" applyAlignment="1">
      <alignment horizontal="center"/>
    </xf>
    <xf numFmtId="0" fontId="10" fillId="10" borderId="5" xfId="6" applyFont="1" applyFill="1" applyAlignment="1"/>
    <xf numFmtId="164" fontId="10" fillId="10" borderId="12" xfId="6" applyNumberFormat="1" applyFont="1" applyFill="1" applyBorder="1"/>
    <xf numFmtId="44" fontId="10" fillId="10" borderId="12" xfId="6" applyNumberFormat="1" applyFont="1" applyFill="1" applyBorder="1"/>
    <xf numFmtId="0" fontId="10" fillId="10" borderId="12" xfId="6" applyFont="1" applyFill="1" applyBorder="1"/>
    <xf numFmtId="43" fontId="10" fillId="10" borderId="5" xfId="6" applyNumberFormat="1" applyFont="1" applyFill="1"/>
    <xf numFmtId="0" fontId="10" fillId="10" borderId="5" xfId="6" applyFont="1" applyFill="1" applyAlignment="1">
      <alignment wrapText="1"/>
    </xf>
    <xf numFmtId="0" fontId="2" fillId="0" borderId="27" xfId="0" applyFont="1" applyBorder="1"/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0" fillId="0" borderId="10" xfId="0" applyBorder="1"/>
    <xf numFmtId="0" fontId="0" fillId="0" borderId="33" xfId="0" applyBorder="1"/>
    <xf numFmtId="0" fontId="0" fillId="0" borderId="32" xfId="0" applyBorder="1" applyAlignment="1"/>
    <xf numFmtId="0" fontId="0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4" fontId="10" fillId="0" borderId="0" xfId="0" applyNumberFormat="1" applyFont="1"/>
    <xf numFmtId="44" fontId="0" fillId="0" borderId="0" xfId="0" applyNumberFormat="1" applyAlignment="1">
      <alignment horizontal="center"/>
    </xf>
    <xf numFmtId="44" fontId="2" fillId="0" borderId="0" xfId="0" applyNumberFormat="1" applyFont="1"/>
    <xf numFmtId="44" fontId="7" fillId="0" borderId="0" xfId="0" applyNumberFormat="1" applyFont="1"/>
    <xf numFmtId="44" fontId="10" fillId="10" borderId="5" xfId="1" applyNumberFormat="1" applyFont="1" applyFill="1" applyBorder="1"/>
    <xf numFmtId="44" fontId="10" fillId="10" borderId="5" xfId="2" applyNumberFormat="1" applyFont="1" applyFill="1" applyBorder="1"/>
    <xf numFmtId="44" fontId="3" fillId="2" borderId="3" xfId="2" applyNumberFormat="1" applyFont="1" applyFill="1" applyBorder="1"/>
    <xf numFmtId="44" fontId="7" fillId="0" borderId="0" xfId="0" applyNumberFormat="1" applyFont="1" applyFill="1"/>
    <xf numFmtId="44" fontId="0" fillId="0" borderId="0" xfId="0" applyNumberFormat="1" applyFill="1"/>
    <xf numFmtId="44" fontId="7" fillId="0" borderId="0" xfId="0" applyNumberFormat="1" applyFont="1" applyFill="1" applyBorder="1"/>
    <xf numFmtId="44" fontId="3" fillId="2" borderId="3" xfId="1" applyNumberFormat="1" applyFont="1" applyFill="1" applyBorder="1"/>
    <xf numFmtId="44" fontId="4" fillId="0" borderId="0" xfId="5" applyNumberFormat="1"/>
    <xf numFmtId="44" fontId="2" fillId="0" borderId="0" xfId="0" applyNumberFormat="1" applyFont="1" applyFill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0" borderId="0" xfId="3" applyNumberFormat="1" applyFont="1"/>
    <xf numFmtId="164" fontId="4" fillId="0" borderId="0" xfId="5" applyNumberFormat="1"/>
    <xf numFmtId="164" fontId="2" fillId="0" borderId="0" xfId="0" applyNumberFormat="1" applyFont="1" applyBorder="1"/>
    <xf numFmtId="164" fontId="10" fillId="6" borderId="24" xfId="9" applyNumberFormat="1" applyFont="1" applyBorder="1" applyAlignment="1">
      <alignment horizontal="left" wrapText="1"/>
    </xf>
    <xf numFmtId="164" fontId="10" fillId="4" borderId="0" xfId="7" applyNumberFormat="1" applyFont="1" applyAlignment="1">
      <alignment horizontal="left" wrapText="1"/>
    </xf>
    <xf numFmtId="164" fontId="10" fillId="7" borderId="0" xfId="10" applyNumberFormat="1" applyFont="1" applyAlignment="1">
      <alignment horizontal="left"/>
    </xf>
    <xf numFmtId="164" fontId="10" fillId="5" borderId="0" xfId="8" applyNumberFormat="1" applyFont="1" applyAlignment="1">
      <alignment horizontal="left"/>
    </xf>
    <xf numFmtId="164" fontId="1" fillId="11" borderId="0" xfId="12" applyNumberFormat="1" applyFill="1" applyAlignment="1">
      <alignment horizontal="left"/>
    </xf>
    <xf numFmtId="0" fontId="10" fillId="10" borderId="5" xfId="6" applyNumberFormat="1" applyFont="1" applyFill="1"/>
    <xf numFmtId="0" fontId="3" fillId="2" borderId="3" xfId="4" applyNumberFormat="1"/>
    <xf numFmtId="1" fontId="3" fillId="2" borderId="3" xfId="4" applyNumberFormat="1"/>
    <xf numFmtId="166" fontId="3" fillId="2" borderId="3" xfId="2" applyNumberFormat="1" applyFont="1" applyFill="1" applyBorder="1"/>
    <xf numFmtId="164" fontId="10" fillId="12" borderId="0" xfId="10" applyNumberFormat="1" applyFont="1" applyFill="1" applyBorder="1"/>
    <xf numFmtId="164" fontId="10" fillId="14" borderId="0" xfId="11" applyNumberFormat="1" applyFont="1" applyFill="1" applyBorder="1"/>
    <xf numFmtId="164" fontId="10" fillId="5" borderId="0" xfId="8" applyNumberFormat="1" applyFont="1" applyBorder="1"/>
    <xf numFmtId="164" fontId="10" fillId="11" borderId="9" xfId="12" applyNumberFormat="1" applyFont="1" applyFill="1" applyBorder="1"/>
    <xf numFmtId="164" fontId="10" fillId="10" borderId="3" xfId="4" applyNumberFormat="1" applyFont="1" applyFill="1"/>
    <xf numFmtId="164" fontId="10" fillId="10" borderId="3" xfId="1" applyNumberFormat="1" applyFont="1" applyFill="1" applyBorder="1"/>
    <xf numFmtId="164" fontId="10" fillId="0" borderId="3" xfId="4" applyNumberFormat="1" applyFont="1" applyFill="1"/>
    <xf numFmtId="164" fontId="10" fillId="15" borderId="3" xfId="1" applyNumberFormat="1" applyFont="1" applyFill="1" applyBorder="1"/>
    <xf numFmtId="0" fontId="10" fillId="15" borderId="3" xfId="4" applyFont="1" applyFill="1"/>
    <xf numFmtId="10" fontId="10" fillId="15" borderId="3" xfId="2" applyNumberFormat="1" applyFont="1" applyFill="1" applyBorder="1"/>
    <xf numFmtId="164" fontId="10" fillId="11" borderId="3" xfId="4" applyNumberFormat="1" applyFont="1" applyFill="1"/>
    <xf numFmtId="0" fontId="10" fillId="11" borderId="3" xfId="4" applyFont="1" applyFill="1"/>
    <xf numFmtId="10" fontId="10" fillId="11" borderId="3" xfId="4" applyNumberFormat="1" applyFont="1" applyFill="1"/>
    <xf numFmtId="164" fontId="10" fillId="12" borderId="3" xfId="4" applyNumberFormat="1" applyFont="1" applyFill="1"/>
    <xf numFmtId="0" fontId="10" fillId="12" borderId="3" xfId="4" applyFont="1" applyFill="1"/>
    <xf numFmtId="10" fontId="10" fillId="12" borderId="3" xfId="4" applyNumberFormat="1" applyFont="1" applyFill="1"/>
    <xf numFmtId="164" fontId="10" fillId="14" borderId="3" xfId="4" applyNumberFormat="1" applyFont="1" applyFill="1"/>
    <xf numFmtId="0" fontId="10" fillId="14" borderId="3" xfId="4" applyFont="1" applyFill="1"/>
    <xf numFmtId="10" fontId="10" fillId="14" borderId="3" xfId="4" applyNumberFormat="1" applyFont="1" applyFill="1"/>
    <xf numFmtId="164" fontId="10" fillId="16" borderId="3" xfId="4" applyNumberFormat="1" applyFont="1" applyFill="1"/>
    <xf numFmtId="0" fontId="10" fillId="16" borderId="3" xfId="4" applyFont="1" applyFill="1"/>
    <xf numFmtId="10" fontId="10" fillId="16" borderId="3" xfId="4" applyNumberFormat="1" applyFont="1" applyFill="1"/>
    <xf numFmtId="0" fontId="10" fillId="11" borderId="0" xfId="0" applyFont="1" applyFill="1"/>
    <xf numFmtId="0" fontId="10" fillId="16" borderId="0" xfId="0" applyFont="1" applyFill="1"/>
    <xf numFmtId="0" fontId="10" fillId="12" borderId="0" xfId="0" applyFont="1" applyFill="1"/>
    <xf numFmtId="0" fontId="10" fillId="15" borderId="0" xfId="0" applyFont="1" applyFill="1"/>
    <xf numFmtId="0" fontId="10" fillId="14" borderId="0" xfId="0" applyFont="1" applyFill="1"/>
    <xf numFmtId="0" fontId="12" fillId="0" borderId="30" xfId="0" applyFont="1" applyBorder="1"/>
    <xf numFmtId="164" fontId="10" fillId="10" borderId="0" xfId="1" applyNumberFormat="1" applyFont="1" applyFill="1"/>
    <xf numFmtId="164" fontId="10" fillId="10" borderId="0" xfId="0" applyNumberFormat="1" applyFont="1" applyFill="1"/>
    <xf numFmtId="164" fontId="10" fillId="10" borderId="10" xfId="1" applyNumberFormat="1" applyFont="1" applyFill="1" applyBorder="1"/>
    <xf numFmtId="164" fontId="10" fillId="10" borderId="10" xfId="0" applyNumberFormat="1" applyFont="1" applyFill="1" applyBorder="1"/>
    <xf numFmtId="164" fontId="0" fillId="10" borderId="0" xfId="1" applyNumberFormat="1" applyFont="1" applyFill="1"/>
    <xf numFmtId="164" fontId="0" fillId="10" borderId="0" xfId="3" applyNumberFormat="1" applyFont="1" applyFill="1"/>
    <xf numFmtId="164" fontId="2" fillId="10" borderId="1" xfId="0" applyNumberFormat="1" applyFont="1" applyFill="1" applyBorder="1"/>
    <xf numFmtId="164" fontId="2" fillId="10" borderId="7" xfId="0" applyNumberFormat="1" applyFont="1" applyFill="1" applyBorder="1"/>
    <xf numFmtId="164" fontId="0" fillId="10" borderId="0" xfId="0" applyNumberFormat="1" applyFill="1"/>
    <xf numFmtId="164" fontId="0" fillId="10" borderId="7" xfId="0" applyNumberFormat="1" applyFill="1" applyBorder="1"/>
    <xf numFmtId="164" fontId="0" fillId="10" borderId="0" xfId="3" applyNumberFormat="1" applyFont="1" applyFill="1" applyBorder="1"/>
    <xf numFmtId="164" fontId="0" fillId="10" borderId="7" xfId="1" applyNumberFormat="1" applyFont="1" applyFill="1" applyBorder="1"/>
    <xf numFmtId="164" fontId="0" fillId="10" borderId="1" xfId="0" applyNumberFormat="1" applyFill="1" applyBorder="1"/>
    <xf numFmtId="164" fontId="10" fillId="10" borderId="0" xfId="3" applyNumberFormat="1" applyFont="1" applyFill="1"/>
    <xf numFmtId="164" fontId="10" fillId="10" borderId="0" xfId="7" applyNumberFormat="1" applyFont="1" applyFill="1" applyAlignment="1">
      <alignment horizontal="center" wrapText="1"/>
    </xf>
    <xf numFmtId="164" fontId="10" fillId="10" borderId="0" xfId="10" applyNumberFormat="1" applyFont="1" applyFill="1"/>
    <xf numFmtId="164" fontId="0" fillId="10" borderId="10" xfId="3" applyNumberFormat="1" applyFont="1" applyFill="1" applyBorder="1"/>
    <xf numFmtId="164" fontId="1" fillId="10" borderId="10" xfId="3" applyNumberFormat="1" applyFill="1" applyBorder="1"/>
    <xf numFmtId="165" fontId="10" fillId="10" borderId="0" xfId="3" applyNumberFormat="1" applyFont="1" applyFill="1"/>
    <xf numFmtId="164" fontId="10" fillId="10" borderId="7" xfId="0" applyNumberFormat="1" applyFont="1" applyFill="1" applyBorder="1"/>
    <xf numFmtId="164" fontId="10" fillId="10" borderId="1" xfId="1" applyNumberFormat="1" applyFont="1" applyFill="1" applyBorder="1"/>
    <xf numFmtId="164" fontId="10" fillId="10" borderId="1" xfId="0" applyNumberFormat="1" applyFont="1" applyFill="1" applyBorder="1"/>
    <xf numFmtId="165" fontId="0" fillId="10" borderId="0" xfId="3" applyNumberFormat="1" applyFont="1" applyFill="1"/>
    <xf numFmtId="43" fontId="0" fillId="10" borderId="0" xfId="3" applyFont="1" applyFill="1"/>
    <xf numFmtId="43" fontId="0" fillId="10" borderId="0" xfId="3" applyNumberFormat="1" applyFont="1" applyFill="1"/>
    <xf numFmtId="164" fontId="10" fillId="10" borderId="0" xfId="9" applyNumberFormat="1" applyFont="1" applyFill="1"/>
    <xf numFmtId="164" fontId="10" fillId="10" borderId="0" xfId="10" applyNumberFormat="1" applyFont="1" applyFill="1" applyAlignment="1">
      <alignment horizontal="right"/>
    </xf>
    <xf numFmtId="164" fontId="10" fillId="10" borderId="0" xfId="3" applyNumberFormat="1" applyFont="1" applyFill="1" applyAlignment="1">
      <alignment horizontal="right"/>
    </xf>
    <xf numFmtId="164" fontId="10" fillId="10" borderId="0" xfId="8" applyNumberFormat="1" applyFont="1" applyFill="1" applyAlignment="1">
      <alignment horizontal="right"/>
    </xf>
    <xf numFmtId="164" fontId="10" fillId="10" borderId="0" xfId="0" applyNumberFormat="1" applyFont="1" applyFill="1" applyAlignment="1">
      <alignment horizontal="right"/>
    </xf>
    <xf numFmtId="164" fontId="10" fillId="10" borderId="0" xfId="12" applyNumberFormat="1" applyFont="1" applyFill="1" applyAlignment="1">
      <alignment horizontal="right"/>
    </xf>
    <xf numFmtId="164" fontId="10" fillId="10" borderId="4" xfId="0" applyNumberFormat="1" applyFont="1" applyFill="1" applyBorder="1"/>
    <xf numFmtId="164" fontId="10" fillId="10" borderId="0" xfId="7" applyNumberFormat="1" applyFont="1" applyFill="1" applyAlignment="1">
      <alignment horizontal="right"/>
    </xf>
    <xf numFmtId="0" fontId="9" fillId="0" borderId="0" xfId="0" applyFont="1" applyAlignment="1">
      <alignment wrapText="1"/>
    </xf>
    <xf numFmtId="164" fontId="10" fillId="10" borderId="0" xfId="1" applyNumberFormat="1" applyFont="1" applyFill="1" applyBorder="1"/>
    <xf numFmtId="0" fontId="10" fillId="0" borderId="0" xfId="0" applyFont="1" applyAlignment="1">
      <alignment horizontal="right"/>
    </xf>
    <xf numFmtId="164" fontId="10" fillId="10" borderId="0" xfId="0" applyNumberFormat="1" applyFont="1" applyFill="1" applyBorder="1"/>
    <xf numFmtId="0" fontId="10" fillId="12" borderId="2" xfId="10" applyFont="1" applyFill="1" applyBorder="1" applyAlignment="1">
      <alignment wrapText="1"/>
    </xf>
    <xf numFmtId="0" fontId="10" fillId="14" borderId="2" xfId="11" applyFont="1" applyFill="1" applyBorder="1" applyAlignment="1">
      <alignment wrapText="1"/>
    </xf>
    <xf numFmtId="0" fontId="10" fillId="5" borderId="2" xfId="8" applyFont="1" applyBorder="1" applyAlignment="1">
      <alignment wrapText="1"/>
    </xf>
    <xf numFmtId="0" fontId="10" fillId="11" borderId="26" xfId="12" applyFont="1" applyFill="1" applyBorder="1" applyAlignment="1">
      <alignment wrapText="1"/>
    </xf>
    <xf numFmtId="164" fontId="10" fillId="2" borderId="0" xfId="1" applyNumberFormat="1" applyFont="1" applyFill="1" applyBorder="1"/>
    <xf numFmtId="1" fontId="10" fillId="2" borderId="3" xfId="3" applyNumberFormat="1" applyFont="1" applyFill="1" applyBorder="1"/>
    <xf numFmtId="164" fontId="7" fillId="0" borderId="0" xfId="0" applyNumberFormat="1" applyFont="1"/>
    <xf numFmtId="164" fontId="0" fillId="0" borderId="0" xfId="0" applyNumberFormat="1" applyAlignment="1">
      <alignment wrapText="1"/>
    </xf>
    <xf numFmtId="164" fontId="2" fillId="0" borderId="2" xfId="0" applyNumberFormat="1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Alignment="1">
      <alignment wrapText="1"/>
    </xf>
  </cellXfs>
  <cellStyles count="13">
    <cellStyle name="20% - Accent2" xfId="8" builtinId="34"/>
    <cellStyle name="40% - Accent3" xfId="12" builtinId="39"/>
    <cellStyle name="Accent1" xfId="7" builtinId="29"/>
    <cellStyle name="Accent2" xfId="11" builtinId="33"/>
    <cellStyle name="Accent4" xfId="9" builtinId="41"/>
    <cellStyle name="Accent6" xfId="10" builtinId="49"/>
    <cellStyle name="Check Cell" xfId="6" builtinId="23"/>
    <cellStyle name="Comma" xfId="3" builtinId="3"/>
    <cellStyle name="Currency" xfId="1" builtinId="4"/>
    <cellStyle name="Explanatory Text" xfId="5" builtinId="53"/>
    <cellStyle name="Input" xfId="4" builtinId="20"/>
    <cellStyle name="Normal" xfId="0" builtinId="0"/>
    <cellStyle name="Percent" xfId="2" builtinId="5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9999FF"/>
      <color rgb="FFC6EFCE"/>
      <color rgb="FFE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topLeftCell="A6" workbookViewId="0">
      <selection activeCell="B15" sqref="B15"/>
    </sheetView>
  </sheetViews>
  <sheetFormatPr baseColWidth="10" defaultColWidth="8.83203125" defaultRowHeight="14" x14ac:dyDescent="0"/>
  <cols>
    <col min="1" max="1" width="4.83203125" customWidth="1"/>
    <col min="2" max="2" width="27.5" customWidth="1"/>
    <col min="3" max="7" width="15.6640625" customWidth="1"/>
    <col min="12" max="12" width="13" customWidth="1"/>
  </cols>
  <sheetData>
    <row r="1" spans="2:11" ht="22.25" customHeight="1" thickBot="1"/>
    <row r="2" spans="2:11" ht="16.25" customHeight="1">
      <c r="B2" s="138" t="s">
        <v>0</v>
      </c>
      <c r="C2" s="139"/>
      <c r="D2" s="139"/>
      <c r="E2" s="139"/>
      <c r="F2" s="139"/>
      <c r="G2" s="139"/>
      <c r="H2" s="139"/>
      <c r="I2" s="140"/>
      <c r="J2" s="30"/>
      <c r="K2" s="30"/>
    </row>
    <row r="3" spans="2:11" ht="23.5" customHeight="1">
      <c r="B3" s="201" t="s">
        <v>1</v>
      </c>
      <c r="C3" s="30"/>
      <c r="D3" s="30"/>
      <c r="E3" s="30"/>
      <c r="F3" s="30"/>
      <c r="G3" s="30"/>
      <c r="H3" s="30"/>
      <c r="I3" s="141"/>
      <c r="J3" s="30"/>
      <c r="K3" s="30"/>
    </row>
    <row r="4" spans="2:11" ht="15" customHeight="1">
      <c r="B4" s="201" t="s">
        <v>2</v>
      </c>
      <c r="C4" s="30"/>
      <c r="D4" s="30"/>
      <c r="E4" s="30"/>
      <c r="F4" s="30"/>
      <c r="G4" s="30"/>
      <c r="H4" s="30"/>
      <c r="I4" s="141"/>
      <c r="J4" s="30"/>
      <c r="K4" s="30"/>
    </row>
    <row r="5" spans="2:11" ht="15" customHeight="1">
      <c r="B5" s="201" t="s">
        <v>3</v>
      </c>
      <c r="C5" s="30"/>
      <c r="D5" s="30"/>
      <c r="E5" s="30"/>
      <c r="F5" s="30"/>
      <c r="G5" s="30"/>
      <c r="H5" s="30"/>
      <c r="I5" s="141"/>
      <c r="J5" s="30"/>
      <c r="K5" s="30"/>
    </row>
    <row r="6" spans="2:11" ht="15" customHeight="1">
      <c r="B6" s="201" t="s">
        <v>4</v>
      </c>
      <c r="C6" s="30"/>
      <c r="D6" s="30"/>
      <c r="E6" s="30"/>
      <c r="F6" s="30"/>
      <c r="G6" s="30"/>
      <c r="H6" s="30"/>
      <c r="I6" s="141"/>
      <c r="J6" s="30"/>
      <c r="K6" s="30"/>
    </row>
    <row r="7" spans="2:11" ht="15" customHeight="1">
      <c r="B7" s="201"/>
      <c r="C7" s="30"/>
      <c r="D7" s="30"/>
      <c r="E7" s="30"/>
      <c r="F7" s="30"/>
      <c r="G7" s="30"/>
      <c r="H7" s="30"/>
      <c r="I7" s="141"/>
      <c r="J7" s="30"/>
      <c r="K7" s="30"/>
    </row>
    <row r="8" spans="2:11" ht="15" customHeight="1">
      <c r="B8" s="201" t="s">
        <v>5</v>
      </c>
      <c r="C8" s="30"/>
      <c r="D8" s="30"/>
      <c r="E8" s="30"/>
      <c r="F8" s="30"/>
      <c r="G8" s="30"/>
      <c r="H8" s="30"/>
      <c r="I8" s="141"/>
      <c r="J8" s="30"/>
      <c r="K8" s="30"/>
    </row>
    <row r="9" spans="2:11" ht="15" thickBot="1">
      <c r="B9" s="144"/>
      <c r="C9" s="142"/>
      <c r="D9" s="142"/>
      <c r="E9" s="142"/>
      <c r="F9" s="142"/>
      <c r="G9" s="142"/>
      <c r="H9" s="142"/>
      <c r="I9" s="143"/>
      <c r="J9" s="30"/>
      <c r="K9" s="30"/>
    </row>
    <row r="10" spans="2:11"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2:11" ht="17.5" customHeight="1">
      <c r="B11" s="1" t="s">
        <v>6</v>
      </c>
    </row>
    <row r="12" spans="2:11" ht="42">
      <c r="B12" s="51" t="s">
        <v>7</v>
      </c>
    </row>
    <row r="13" spans="2:11" ht="15" thickBot="1"/>
    <row r="14" spans="2:11" ht="44" thickTop="1" thickBot="1">
      <c r="B14" s="137" t="s">
        <v>8</v>
      </c>
    </row>
    <row r="15" spans="2:11" ht="15" thickTop="1"/>
    <row r="16" spans="2:11" ht="84">
      <c r="B16" s="15" t="s">
        <v>9</v>
      </c>
      <c r="C16" s="77" t="s">
        <v>10</v>
      </c>
      <c r="D16" s="73" t="s">
        <v>11</v>
      </c>
      <c r="E16" s="74" t="s">
        <v>12</v>
      </c>
      <c r="F16" s="75" t="s">
        <v>13</v>
      </c>
      <c r="G16" s="76" t="s">
        <v>14</v>
      </c>
    </row>
    <row r="18" spans="2:5" ht="70">
      <c r="B18" s="15" t="s">
        <v>15</v>
      </c>
    </row>
    <row r="19" spans="2:5">
      <c r="E19" s="78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pane ySplit="1360" topLeftCell="A23" activePane="bottomLeft"/>
      <selection sqref="A1:A1048576"/>
      <selection pane="bottomLeft" activeCell="F41" sqref="F41"/>
    </sheetView>
  </sheetViews>
  <sheetFormatPr baseColWidth="10" defaultColWidth="8.83203125" defaultRowHeight="14" x14ac:dyDescent="0"/>
  <cols>
    <col min="1" max="1" width="41" style="58" bestFit="1" customWidth="1"/>
    <col min="2" max="6" width="15.6640625" style="58" bestFit="1" customWidth="1"/>
    <col min="7" max="7" width="11.5" style="58" bestFit="1" customWidth="1"/>
    <col min="8" max="16384" width="8.83203125" style="58"/>
  </cols>
  <sheetData>
    <row r="1" spans="1:12">
      <c r="A1" s="67" t="s">
        <v>208</v>
      </c>
    </row>
    <row r="2" spans="1:12">
      <c r="A2" s="67" t="s">
        <v>209</v>
      </c>
    </row>
    <row r="3" spans="1:12">
      <c r="A3" s="68" t="s">
        <v>210</v>
      </c>
    </row>
    <row r="4" spans="1:12">
      <c r="A4" s="69" t="s">
        <v>211</v>
      </c>
      <c r="B4" s="61" t="s">
        <v>10</v>
      </c>
      <c r="C4" s="61" t="s">
        <v>183</v>
      </c>
      <c r="D4" s="61" t="s">
        <v>184</v>
      </c>
      <c r="E4" s="61" t="s">
        <v>185</v>
      </c>
      <c r="F4" s="61" t="s">
        <v>186</v>
      </c>
    </row>
    <row r="5" spans="1:12">
      <c r="A5" s="58" t="s">
        <v>212</v>
      </c>
      <c r="B5" s="202">
        <f>'Cash Flow Statement'!B35</f>
        <v>51374.210146845842</v>
      </c>
      <c r="C5" s="202">
        <f>'Cash Flow Statement'!C35</f>
        <v>58159.152661740431</v>
      </c>
      <c r="D5" s="202">
        <f>'Cash Flow Statement'!D35</f>
        <v>66177.705988475936</v>
      </c>
      <c r="E5" s="202">
        <f>'Cash Flow Statement'!E35</f>
        <v>75991.450170714219</v>
      </c>
      <c r="F5" s="202">
        <f>'Cash Flow Statement'!F35</f>
        <v>86412.384354790789</v>
      </c>
    </row>
    <row r="6" spans="1:12">
      <c r="A6" s="58" t="s">
        <v>213</v>
      </c>
      <c r="B6" s="220">
        <f>'Capital Sources&amp;Uses'!$B$23</f>
        <v>12000</v>
      </c>
      <c r="C6" s="220">
        <f>'Capital Sources&amp;Uses'!B23+'Capital Sources&amp;Uses'!C23</f>
        <v>12000</v>
      </c>
      <c r="D6" s="220">
        <f>'Capital Sources&amp;Uses'!B23+'Capital Sources&amp;Uses'!C23+'Capital Sources&amp;Uses'!D23</f>
        <v>12000</v>
      </c>
      <c r="E6" s="220">
        <f>'Capital Sources&amp;Uses'!B23+'Capital Sources&amp;Uses'!C23+'Capital Sources&amp;Uses'!D23+'Capital Sources&amp;Uses'!E23</f>
        <v>12000</v>
      </c>
      <c r="F6" s="220">
        <f>'Capital Sources&amp;Uses'!B23+'Capital Sources&amp;Uses'!C23+'Capital Sources&amp;Uses'!D23+'Capital Sources&amp;Uses'!E23+'Capital Sources&amp;Uses'!F23</f>
        <v>12000</v>
      </c>
    </row>
    <row r="7" spans="1:12">
      <c r="A7" s="67" t="s">
        <v>214</v>
      </c>
      <c r="B7" s="221">
        <f>SUM(B5:B6)</f>
        <v>63374.210146845842</v>
      </c>
      <c r="C7" s="221">
        <f>SUM(C5:C6)</f>
        <v>70159.152661740431</v>
      </c>
      <c r="D7" s="221">
        <f>SUM(D5:D6)</f>
        <v>78177.705988475936</v>
      </c>
      <c r="E7" s="221">
        <f>SUM(E5:E6)</f>
        <v>87991.450170714219</v>
      </c>
      <c r="F7" s="221">
        <f>SUM(F5:F6)</f>
        <v>98412.384354790789</v>
      </c>
    </row>
    <row r="8" spans="1:12">
      <c r="A8" s="69" t="s">
        <v>215</v>
      </c>
    </row>
    <row r="9" spans="1:12">
      <c r="A9" s="80" t="str">
        <f>'Capital Sources&amp;Uses'!B18</f>
        <v>Year 1 Initial Equipment/ Leasehold Improvements</v>
      </c>
      <c r="B9" s="227">
        <f>'Capital Sources&amp;Uses'!B19</f>
        <v>80000</v>
      </c>
      <c r="C9" s="227">
        <f>B9</f>
        <v>80000</v>
      </c>
      <c r="D9" s="227">
        <f t="shared" ref="D9:F9" si="0">C9</f>
        <v>80000</v>
      </c>
      <c r="E9" s="227">
        <f t="shared" si="0"/>
        <v>80000</v>
      </c>
      <c r="F9" s="227">
        <f t="shared" si="0"/>
        <v>80000</v>
      </c>
      <c r="H9" s="70"/>
      <c r="I9" s="70"/>
      <c r="J9" s="70"/>
      <c r="K9" s="70"/>
      <c r="L9" s="70"/>
    </row>
    <row r="10" spans="1:12">
      <c r="A10" s="81" t="str">
        <f>'Capital Sources&amp;Uses'!C18</f>
        <v>Year 2 Asset Purchase</v>
      </c>
      <c r="B10" s="215"/>
      <c r="C10" s="234">
        <f>'Capital Sources&amp;Uses'!C19</f>
        <v>0</v>
      </c>
      <c r="D10" s="234">
        <f>C10</f>
        <v>0</v>
      </c>
      <c r="E10" s="234">
        <f>D10</f>
        <v>0</v>
      </c>
      <c r="F10" s="234">
        <f>E10</f>
        <v>0</v>
      </c>
      <c r="H10" s="70"/>
      <c r="I10" s="70"/>
    </row>
    <row r="11" spans="1:12">
      <c r="A11" s="82" t="str">
        <f>'Capital Sources&amp;Uses'!D18</f>
        <v>Year 3 Asset Purchase</v>
      </c>
      <c r="B11" s="215"/>
      <c r="C11" s="215"/>
      <c r="D11" s="228">
        <f>'Capital Sources&amp;Uses'!D19</f>
        <v>0</v>
      </c>
      <c r="E11" s="228">
        <f>D11</f>
        <v>0</v>
      </c>
      <c r="F11" s="228">
        <f>E11</f>
        <v>0</v>
      </c>
    </row>
    <row r="12" spans="1:12">
      <c r="A12" s="71" t="str">
        <f>'Capital Sources&amp;Uses'!E18</f>
        <v>Year 4 Asset Purchase</v>
      </c>
      <c r="B12" s="215"/>
      <c r="C12" s="215"/>
      <c r="D12" s="229"/>
      <c r="E12" s="230">
        <f>'Capital Sources&amp;Uses'!E19</f>
        <v>0</v>
      </c>
      <c r="F12" s="230">
        <f>E12</f>
        <v>0</v>
      </c>
    </row>
    <row r="13" spans="1:12">
      <c r="A13" s="83" t="str">
        <f>'Capital Sources&amp;Uses'!F18</f>
        <v>Year 5 Asset Purchase</v>
      </c>
      <c r="B13" s="203"/>
      <c r="C13" s="203"/>
      <c r="D13" s="231"/>
      <c r="E13" s="231"/>
      <c r="F13" s="232">
        <f>'Capital Sources&amp;Uses'!F19</f>
        <v>0</v>
      </c>
    </row>
    <row r="14" spans="1:12">
      <c r="A14" s="79" t="s">
        <v>216</v>
      </c>
      <c r="B14" s="203">
        <f>'Income Statement'!B25</f>
        <v>5333.333333333333</v>
      </c>
      <c r="C14" s="203">
        <f>'Income Statement'!C25+B14</f>
        <v>10666.666666666666</v>
      </c>
      <c r="D14" s="203">
        <f>C14+'Income Statement'!D25</f>
        <v>16000</v>
      </c>
      <c r="E14" s="203">
        <f>D14+'Income Statement'!E25</f>
        <v>21333.333333333332</v>
      </c>
      <c r="F14" s="215">
        <f>E14+'Income Statement'!F25</f>
        <v>26666.666666666664</v>
      </c>
    </row>
    <row r="15" spans="1:12">
      <c r="A15" s="67" t="s">
        <v>217</v>
      </c>
      <c r="B15" s="233">
        <f>(SUM(B9:B13))-B14</f>
        <v>74666.666666666672</v>
      </c>
      <c r="C15" s="233">
        <f>(SUM(C9:C13))-C14</f>
        <v>69333.333333333328</v>
      </c>
      <c r="D15" s="233">
        <f>(SUM(D9:D13))-D14</f>
        <v>64000</v>
      </c>
      <c r="E15" s="233">
        <f>(SUM(E9:E13))-E14</f>
        <v>58666.666666666672</v>
      </c>
      <c r="F15" s="233">
        <f>(SUM(F9:F13))-F14</f>
        <v>53333.333333333336</v>
      </c>
    </row>
    <row r="16" spans="1:12" ht="15" thickBot="1">
      <c r="A16" s="60" t="s">
        <v>218</v>
      </c>
      <c r="B16" s="222">
        <f>B7+B15</f>
        <v>138040.87681351253</v>
      </c>
      <c r="C16" s="222">
        <f>C7+C15</f>
        <v>139492.48599507374</v>
      </c>
      <c r="D16" s="222">
        <f>D7+D15</f>
        <v>142177.70598847594</v>
      </c>
      <c r="E16" s="222">
        <f>E7+E15</f>
        <v>146658.11683738089</v>
      </c>
      <c r="F16" s="222">
        <f>F7+F15</f>
        <v>151745.71768812413</v>
      </c>
    </row>
    <row r="17" spans="1:12" ht="15" thickTop="1"/>
    <row r="19" spans="1:12">
      <c r="A19" s="68" t="s">
        <v>219</v>
      </c>
    </row>
    <row r="20" spans="1:12">
      <c r="A20" s="69" t="s">
        <v>220</v>
      </c>
    </row>
    <row r="21" spans="1:12">
      <c r="A21" t="s">
        <v>221</v>
      </c>
      <c r="B21" s="202">
        <f>'Income Statement'!B39</f>
        <v>3044.7614528311001</v>
      </c>
      <c r="C21" s="202">
        <f>'Income Statement'!C39</f>
        <v>2754.1888654194122</v>
      </c>
      <c r="D21" s="202">
        <f>'Income Statement'!D39</f>
        <v>3100.8366654531333</v>
      </c>
      <c r="E21" s="202">
        <f>'Income Statement'!E39</f>
        <v>3824.6989584988733</v>
      </c>
      <c r="F21" s="202">
        <f>'Income Statement'!F39</f>
        <v>4365.0962606221901</v>
      </c>
      <c r="H21" s="70"/>
      <c r="I21" s="70"/>
      <c r="J21" s="70"/>
      <c r="K21" s="70"/>
      <c r="L21" s="70"/>
    </row>
    <row r="22" spans="1:12">
      <c r="A22" s="58" t="s">
        <v>193</v>
      </c>
      <c r="B22" s="220">
        <f>('Income Statement'!B17+'Income Statement'!B23+'Income Statement'!B22)/(52/'Revenue&amp;Cost Asssumptions'!B31)</f>
        <v>10854.038461538461</v>
      </c>
      <c r="C22" s="220">
        <f>('Income Statement'!C17+'Income Statement'!C23+'Income Statement'!C22)/(52/'Revenue&amp;Cost Asssumptions'!C31)</f>
        <v>11318.5</v>
      </c>
      <c r="D22" s="220">
        <f>('Income Statement'!D17+'Income Statement'!D23+'Income Statement'!D22)/(52/'Revenue&amp;Cost Asssumptions'!D31)</f>
        <v>11703.461538461539</v>
      </c>
      <c r="E22" s="220">
        <f>('Income Statement'!E17+'Income Statement'!E23+'Income Statement'!E22)/(52/'Revenue&amp;Cost Asssumptions'!E31)</f>
        <v>12047.923076923076</v>
      </c>
      <c r="F22" s="220">
        <f>('Income Statement'!F17+'Income Statement'!F23+'Income Statement'!F22)/(52/'Revenue&amp;Cost Asssumptions'!F31)</f>
        <v>12435.384615384615</v>
      </c>
    </row>
    <row r="23" spans="1:12">
      <c r="A23" s="58" t="s">
        <v>222</v>
      </c>
      <c r="B23" s="220">
        <f>'Income Statement'!B34</f>
        <v>1229.6152021048672</v>
      </c>
      <c r="C23" s="220">
        <f>'Income Statement'!C34</f>
        <v>1112.2685802655317</v>
      </c>
      <c r="D23" s="220">
        <f>'Income Statement'!D34</f>
        <v>1252.2609610483808</v>
      </c>
      <c r="E23" s="220">
        <f>'Income Statement'!E34</f>
        <v>1544.58996400916</v>
      </c>
      <c r="F23" s="220">
        <f>'Income Statement'!F34</f>
        <v>1762.8273360204998</v>
      </c>
    </row>
    <row r="24" spans="1:12">
      <c r="A24" t="s">
        <v>195</v>
      </c>
      <c r="B24" s="220">
        <f>'Income Statement'!B14/365*'Revenue&amp;Cost Asssumptions'!B30</f>
        <v>9711.9246575342477</v>
      </c>
      <c r="C24" s="220">
        <f>'Income Statement'!C14/365*'Revenue&amp;Cost Asssumptions'!C30</f>
        <v>10022.583698630136</v>
      </c>
      <c r="D24" s="220">
        <f>'Income Statement'!D14/365*'Revenue&amp;Cost Asssumptions'!D30</f>
        <v>10343.189803253423</v>
      </c>
      <c r="E24" s="220">
        <f>'Income Statement'!E14/365*'Revenue&amp;Cost Asssumptions'!E30</f>
        <v>10674.061770309505</v>
      </c>
      <c r="F24" s="220">
        <f>'Income Statement'!F14/365*'Revenue&amp;Cost Asssumptions'!F30</f>
        <v>11015.528625248417</v>
      </c>
    </row>
    <row r="25" spans="1:12">
      <c r="A25" s="58" t="s">
        <v>223</v>
      </c>
      <c r="B25" s="220">
        <f>'Loan Repayment'!E4+'Loan Repayment'!E11</f>
        <v>5642.168840827173</v>
      </c>
      <c r="C25" s="220">
        <f>'Loan Repayment'!E5+'Loan Repayment'!E12</f>
        <v>6080.1850711251391</v>
      </c>
      <c r="D25" s="220">
        <f>'Loan Repayment'!E6+'Loan Repayment'!E13+'Loan Repayment'!E19</f>
        <v>6552.2056397222041</v>
      </c>
      <c r="E25" s="220">
        <f>'Loan Repayment'!E7+'Loan Repayment'!E14+'Loan Repayment'!E20+'Loan Repayment'!E25</f>
        <v>7060.8703917729945</v>
      </c>
      <c r="F25" s="220">
        <f>'Loan Repayment'!E8+'Loan Repayment'!E15+'Loan Repayment'!E21+'Loan Repayment'!E26+'Loan Repayment'!E30</f>
        <v>7609.0241104719171</v>
      </c>
    </row>
    <row r="26" spans="1:12">
      <c r="A26" s="67" t="s">
        <v>224</v>
      </c>
      <c r="B26" s="221">
        <f>SUM(B21:B25)</f>
        <v>30482.50861483585</v>
      </c>
      <c r="C26" s="221">
        <f>SUM(C21:C25)</f>
        <v>31287.72621544022</v>
      </c>
      <c r="D26" s="221">
        <f>SUM(D21:D25)</f>
        <v>32951.954607938678</v>
      </c>
      <c r="E26" s="221">
        <f>SUM(E21:E25)</f>
        <v>35152.144161513614</v>
      </c>
      <c r="F26" s="221">
        <f>SUM(F21:F25)</f>
        <v>37187.860947747635</v>
      </c>
    </row>
    <row r="27" spans="1:12">
      <c r="A27" s="69" t="s">
        <v>225</v>
      </c>
    </row>
    <row r="28" spans="1:12">
      <c r="A28" s="199" t="s">
        <v>226</v>
      </c>
      <c r="B28" s="202">
        <f>'Loan Repayment'!F4</f>
        <v>64122.123881185311</v>
      </c>
      <c r="C28" s="202">
        <f>'Loan Repayment'!F5</f>
        <v>58041.938810060172</v>
      </c>
      <c r="D28" s="202">
        <f>'Loan Repayment'!F6</f>
        <v>51489.733170337968</v>
      </c>
      <c r="E28" s="202">
        <f>'Loan Repayment'!F7</f>
        <v>44428.862778564973</v>
      </c>
      <c r="F28" s="203">
        <f>'Loan Repayment'!F8</f>
        <v>36819.838668093056</v>
      </c>
    </row>
    <row r="29" spans="1:12">
      <c r="A29" s="198" t="s">
        <v>227</v>
      </c>
      <c r="B29" s="202"/>
      <c r="C29" s="202">
        <f>'Loan Repayment'!F12</f>
        <v>0</v>
      </c>
      <c r="D29" s="202">
        <f>'Loan Repayment'!F13</f>
        <v>0</v>
      </c>
      <c r="E29" s="202">
        <f>'Loan Repayment'!F14</f>
        <v>0</v>
      </c>
      <c r="F29" s="203">
        <f>'Loan Repayment'!F15</f>
        <v>0</v>
      </c>
    </row>
    <row r="30" spans="1:12">
      <c r="A30" s="200" t="s">
        <v>228</v>
      </c>
      <c r="B30" s="202"/>
      <c r="C30" s="202"/>
      <c r="D30" s="202">
        <f>'Loan Repayment'!F19</f>
        <v>0</v>
      </c>
      <c r="E30" s="202">
        <f>'Loan Repayment'!F20</f>
        <v>0</v>
      </c>
      <c r="F30" s="203">
        <f>'Loan Repayment'!F21</f>
        <v>0</v>
      </c>
    </row>
    <row r="31" spans="1:12">
      <c r="A31" s="197" t="s">
        <v>229</v>
      </c>
      <c r="B31" s="202"/>
      <c r="C31" s="202"/>
      <c r="D31" s="202"/>
      <c r="E31" s="202">
        <f>'Loan Repayment'!F25</f>
        <v>0</v>
      </c>
      <c r="F31" s="203">
        <f>'Loan Repayment'!F26</f>
        <v>0</v>
      </c>
    </row>
    <row r="32" spans="1:12">
      <c r="A32" s="196" t="s">
        <v>230</v>
      </c>
      <c r="B32" s="202"/>
      <c r="C32" s="202"/>
      <c r="D32" s="202"/>
      <c r="E32" s="202"/>
      <c r="F32" s="203">
        <f>'Loan Repayment'!F30</f>
        <v>0</v>
      </c>
    </row>
    <row r="33" spans="1:6">
      <c r="A33" s="67" t="s">
        <v>231</v>
      </c>
      <c r="B33" s="203">
        <f>SUM(B28:B32)</f>
        <v>64122.123881185311</v>
      </c>
      <c r="C33" s="203">
        <f>SUM(C28:C32)</f>
        <v>58041.938810060172</v>
      </c>
      <c r="D33" s="203">
        <f>SUM(D28:D32)</f>
        <v>51489.733170337968</v>
      </c>
      <c r="E33" s="203">
        <f>SUM(E28:E32)</f>
        <v>44428.862778564973</v>
      </c>
      <c r="F33" s="203">
        <f>SUM(F28:F32)</f>
        <v>36819.838668093056</v>
      </c>
    </row>
    <row r="34" spans="1:6">
      <c r="A34" s="67" t="s">
        <v>232</v>
      </c>
      <c r="B34" s="221">
        <f>B33+B26</f>
        <v>94604.632496021164</v>
      </c>
      <c r="C34" s="221">
        <f>C33+C26</f>
        <v>89329.665025500391</v>
      </c>
      <c r="D34" s="221">
        <f>D33+D26</f>
        <v>84441.687778276653</v>
      </c>
      <c r="E34" s="221">
        <f>E33+E26</f>
        <v>79581.006940078587</v>
      </c>
      <c r="F34" s="221">
        <f>F33+F26</f>
        <v>74007.699615840684</v>
      </c>
    </row>
    <row r="36" spans="1:6">
      <c r="A36" s="68" t="s">
        <v>233</v>
      </c>
    </row>
    <row r="37" spans="1:6">
      <c r="A37" s="58" t="s">
        <v>234</v>
      </c>
      <c r="B37" s="202">
        <f>'Capital Sources&amp;Uses'!B8</f>
        <v>36000</v>
      </c>
      <c r="C37" s="202">
        <f>B37+'Capital Sources&amp;Uses'!C8</f>
        <v>36000</v>
      </c>
      <c r="D37" s="202">
        <f>C37+'Capital Sources&amp;Uses'!D8</f>
        <v>36000</v>
      </c>
      <c r="E37" s="202">
        <f>D37+'Capital Sources&amp;Uses'!E8</f>
        <v>36000</v>
      </c>
      <c r="F37" s="202">
        <f>E37+'Capital Sources&amp;Uses'!F8</f>
        <v>36000</v>
      </c>
    </row>
    <row r="38" spans="1:6">
      <c r="A38" s="58" t="s">
        <v>235</v>
      </c>
      <c r="B38" s="220">
        <f>IF(B31&lt;0,0,'Income Statement'!B40)</f>
        <v>2869.1021382446897</v>
      </c>
      <c r="C38" s="220">
        <f>IF('Income Statement'!C31&lt;0,B38,'Income Statement'!C40+B38)</f>
        <v>5464.3954921975974</v>
      </c>
      <c r="D38" s="220">
        <f>IF('Income Statement'!D31&lt;0,C38,'Income Statement'!D40+C38)</f>
        <v>8386.3377346438192</v>
      </c>
      <c r="E38" s="220">
        <f>IF('Income Statement'!E31&lt;0,D38,'Income Statement'!E40+D38)</f>
        <v>11990.380983998526</v>
      </c>
      <c r="F38" s="220">
        <f>IF('Income Statement'!F31&lt;0,E38,'Income Statement'!F40+E38)</f>
        <v>16103.644768046359</v>
      </c>
    </row>
    <row r="39" spans="1:6">
      <c r="A39" t="s">
        <v>179</v>
      </c>
      <c r="B39" s="220">
        <f>'Income Statement'!B38</f>
        <v>4567.1421792466499</v>
      </c>
      <c r="C39" s="220">
        <f>B39+'Income Statement'!C38</f>
        <v>8698.4254773757675</v>
      </c>
      <c r="D39" s="220">
        <f>C39+'Income Statement'!D38</f>
        <v>13349.680475555468</v>
      </c>
      <c r="E39" s="220">
        <f>D39+'Income Statement'!E38</f>
        <v>19086.728913303778</v>
      </c>
      <c r="F39" s="220">
        <f>E39+'Income Statement'!F38</f>
        <v>25634.373304237062</v>
      </c>
    </row>
    <row r="40" spans="1:6">
      <c r="A40" s="58" t="s">
        <v>236</v>
      </c>
      <c r="B40" s="220">
        <f>IF('Income Statement'!B31&lt;0,'Income Statement'!B31,0)</f>
        <v>0</v>
      </c>
      <c r="C40" s="220">
        <f>IF('Income Statement'!C31&lt;0,'Income Statement'!C31,0)+B40</f>
        <v>0</v>
      </c>
      <c r="D40" s="220">
        <f>IF('Income Statement'!D31&lt;0,'Income Statement'!D31,0)+C40</f>
        <v>0</v>
      </c>
      <c r="E40" s="220">
        <f>IF('Income Statement'!E31&lt;0,'Income Statement'!E31,0)+D40</f>
        <v>0</v>
      </c>
      <c r="F40" s="220">
        <f>IF('Income Statement'!F31&lt;0,'Income Statement'!F31,0)+E40</f>
        <v>0</v>
      </c>
    </row>
    <row r="41" spans="1:6">
      <c r="A41" s="67" t="s">
        <v>237</v>
      </c>
      <c r="B41" s="221">
        <f>SUM(B37:B40)</f>
        <v>43436.244317491342</v>
      </c>
      <c r="C41" s="221">
        <f>SUM(C37:C40)</f>
        <v>50162.820969573368</v>
      </c>
      <c r="D41" s="221">
        <f>SUM(D37:D40)</f>
        <v>57736.01821019929</v>
      </c>
      <c r="E41" s="221">
        <f>SUM(E37:E40)</f>
        <v>67077.109897302304</v>
      </c>
      <c r="F41" s="221">
        <f>SUM(F37:F40)</f>
        <v>77738.018072283419</v>
      </c>
    </row>
    <row r="43" spans="1:6" ht="15" thickBot="1">
      <c r="A43" s="67" t="s">
        <v>238</v>
      </c>
      <c r="B43" s="223">
        <f>B41+B34</f>
        <v>138040.8768135125</v>
      </c>
      <c r="C43" s="223">
        <f>C41+C34</f>
        <v>139492.48599507374</v>
      </c>
      <c r="D43" s="223">
        <f>D41+D34</f>
        <v>142177.70598847594</v>
      </c>
      <c r="E43" s="223">
        <f>E41+E34</f>
        <v>146658.11683738089</v>
      </c>
      <c r="F43" s="223">
        <f>F41+F34</f>
        <v>151745.7176881241</v>
      </c>
    </row>
    <row r="44" spans="1:6" ht="15" thickTop="1">
      <c r="A44" s="58" t="s">
        <v>239</v>
      </c>
      <c r="B44" s="66">
        <f>B43-B16</f>
        <v>0</v>
      </c>
      <c r="C44" s="62">
        <f>C43-C16</f>
        <v>0</v>
      </c>
      <c r="D44" s="62">
        <f>D43-D16</f>
        <v>0</v>
      </c>
      <c r="E44" s="62">
        <f>E43-E16</f>
        <v>0</v>
      </c>
      <c r="F44" s="66">
        <f>F43-F16</f>
        <v>0</v>
      </c>
    </row>
    <row r="46" spans="1:6">
      <c r="B46" s="62"/>
      <c r="F46" s="58" t="s">
        <v>173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B12" sqref="B12"/>
    </sheetView>
  </sheetViews>
  <sheetFormatPr baseColWidth="10" defaultColWidth="8.83203125" defaultRowHeight="14" x14ac:dyDescent="0"/>
  <cols>
    <col min="1" max="1" width="24.1640625" bestFit="1" customWidth="1"/>
    <col min="2" max="2" width="26.33203125" customWidth="1"/>
    <col min="3" max="6" width="11.6640625" bestFit="1" customWidth="1"/>
    <col min="7" max="7" width="12.6640625" bestFit="1" customWidth="1"/>
    <col min="8" max="8" width="10.5" bestFit="1" customWidth="1"/>
  </cols>
  <sheetData>
    <row r="1" spans="1:7">
      <c r="A1" s="1"/>
    </row>
    <row r="2" spans="1:7" ht="35" customHeight="1">
      <c r="A2" s="2" t="s">
        <v>240</v>
      </c>
      <c r="C2" s="56" t="s">
        <v>241</v>
      </c>
      <c r="D2" s="17" t="s">
        <v>242</v>
      </c>
      <c r="E2" s="17" t="s">
        <v>243</v>
      </c>
      <c r="F2" s="17" t="s">
        <v>244</v>
      </c>
      <c r="G2" s="17" t="s">
        <v>245</v>
      </c>
    </row>
    <row r="3" spans="1:7" ht="25" customHeight="1">
      <c r="A3" t="s">
        <v>246</v>
      </c>
      <c r="B3" s="50" t="s">
        <v>247</v>
      </c>
      <c r="C3" s="224">
        <f>'Balance Sheet'!B7-'Balance Sheet'!B26</f>
        <v>32891.701532009989</v>
      </c>
      <c r="D3" s="224">
        <f>'Balance Sheet'!C7-'Balance Sheet'!C26</f>
        <v>38871.426446300211</v>
      </c>
      <c r="E3" s="224">
        <f>'Balance Sheet'!D7-'Balance Sheet'!D26</f>
        <v>45225.751380537258</v>
      </c>
      <c r="F3" s="224">
        <f>'Balance Sheet'!E7-'Balance Sheet'!E26</f>
        <v>52839.306009200605</v>
      </c>
      <c r="G3" s="224">
        <f>'Balance Sheet'!F7-'Balance Sheet'!F26</f>
        <v>61224.523407043154</v>
      </c>
    </row>
    <row r="4" spans="1:7" ht="25" customHeight="1">
      <c r="A4" t="s">
        <v>248</v>
      </c>
      <c r="B4" s="50" t="s">
        <v>249</v>
      </c>
      <c r="C4" s="225">
        <f>'Balance Sheet'!B7/'Balance Sheet'!B26</f>
        <v>2.0790352574853892</v>
      </c>
      <c r="D4" s="225">
        <f>'Balance Sheet'!C7/'Balance Sheet'!C26</f>
        <v>2.2423857898346573</v>
      </c>
      <c r="E4" s="225">
        <f>'Balance Sheet'!D7/'Balance Sheet'!D26</f>
        <v>2.372475530469492</v>
      </c>
      <c r="F4" s="225">
        <f>'Balance Sheet'!E7/'Balance Sheet'!E26</f>
        <v>2.5031602557846759</v>
      </c>
      <c r="G4" s="225">
        <f>'Balance Sheet'!F7/'Balance Sheet'!F26</f>
        <v>2.6463577588683909</v>
      </c>
    </row>
    <row r="5" spans="1:7" ht="25" customHeight="1">
      <c r="A5" t="s">
        <v>250</v>
      </c>
      <c r="B5" s="50" t="s">
        <v>251</v>
      </c>
      <c r="C5" s="225">
        <f>'Balance Sheet'!B5/'Balance Sheet'!B26</f>
        <v>1.6853668704235842</v>
      </c>
      <c r="D5" s="225">
        <f>'Balance Sheet'!C5/'Balance Sheet'!C26</f>
        <v>1.8588488105933181</v>
      </c>
      <c r="E5" s="225">
        <f>'Balance Sheet'!D5/'Balance Sheet'!D26</f>
        <v>2.0083089690992901</v>
      </c>
      <c r="F5" s="225">
        <f>'Balance Sheet'!E5/'Balance Sheet'!E26</f>
        <v>2.1617870540572484</v>
      </c>
      <c r="G5" s="225">
        <f>'Balance Sheet'!F5/'Balance Sheet'!F26</f>
        <v>2.3236718152788658</v>
      </c>
    </row>
    <row r="6" spans="1:7" ht="35" customHeight="1">
      <c r="A6" s="2" t="s">
        <v>252</v>
      </c>
      <c r="B6" s="50"/>
    </row>
    <row r="7" spans="1:7" ht="25" customHeight="1">
      <c r="A7" t="s">
        <v>253</v>
      </c>
      <c r="B7" s="50" t="s">
        <v>254</v>
      </c>
      <c r="C7" s="225">
        <f>('Balance Sheet'!B25+'Balance Sheet'!B33)/'Balance Sheet'!B41</f>
        <v>1.606130866473626</v>
      </c>
      <c r="D7" s="225">
        <f>('Balance Sheet'!C25+'Balance Sheet'!C33)/'Balance Sheet'!C41</f>
        <v>1.278279862292415</v>
      </c>
      <c r="E7" s="225">
        <f>('Balance Sheet'!D25+'Balance Sheet'!D33)/'Balance Sheet'!D41</f>
        <v>1.0052986092450491</v>
      </c>
      <c r="F7" s="225">
        <f>('Balance Sheet'!E25+'Balance Sheet'!E33)/'Balance Sheet'!E41</f>
        <v>0.76762003087447828</v>
      </c>
      <c r="G7" s="225">
        <f>('Balance Sheet'!F25+'Balance Sheet'!F33)/'Balance Sheet'!F41</f>
        <v>0.5715203947861589</v>
      </c>
    </row>
    <row r="8" spans="1:7" ht="25" customHeight="1">
      <c r="A8" t="s">
        <v>255</v>
      </c>
      <c r="B8" s="50" t="s">
        <v>256</v>
      </c>
      <c r="C8" s="225">
        <f>('Balance Sheet'!B33+'Balance Sheet'!B25)/'Balance Sheet'!B16</f>
        <v>0.50538865249502241</v>
      </c>
      <c r="D8" s="225">
        <f>('Balance Sheet'!C33+'Balance Sheet'!C25)/'Balance Sheet'!C16</f>
        <v>0.45968156222730033</v>
      </c>
      <c r="E8" s="225">
        <f>('Balance Sheet'!D33+'Balance Sheet'!D25)/'Balance Sheet'!D16</f>
        <v>0.4082351618105633</v>
      </c>
      <c r="F8" s="225">
        <f>('Balance Sheet'!E33+'Balance Sheet'!E25)/'Balance Sheet'!E16</f>
        <v>0.35108682888265497</v>
      </c>
      <c r="G8" s="225">
        <f>('Balance Sheet'!F33+'Balance Sheet'!F25)/'Balance Sheet'!F16</f>
        <v>0.29278495271858368</v>
      </c>
    </row>
    <row r="9" spans="1:7" ht="25" customHeight="1">
      <c r="A9" t="s">
        <v>257</v>
      </c>
      <c r="B9" s="50" t="s">
        <v>258</v>
      </c>
      <c r="C9" s="226">
        <f>'Balance Sheet'!B41/'Balance Sheet'!B16</f>
        <v>0.3146621878979507</v>
      </c>
      <c r="D9" s="226">
        <f>'Balance Sheet'!C41/'Balance Sheet'!C16</f>
        <v>0.35960948442301682</v>
      </c>
      <c r="E9" s="226">
        <f>'Balance Sheet'!D41/'Balance Sheet'!D16</f>
        <v>0.40608348410741008</v>
      </c>
      <c r="F9" s="226">
        <f>'Balance Sheet'!E41/'Balance Sheet'!E16</f>
        <v>0.45737059321223594</v>
      </c>
      <c r="G9" s="226">
        <f>'Balance Sheet'!F41/'Balance Sheet'!F16</f>
        <v>0.51229134671236476</v>
      </c>
    </row>
    <row r="10" spans="1:7" ht="25" customHeight="1">
      <c r="B10" s="50"/>
      <c r="C10" s="6"/>
      <c r="D10" s="6"/>
      <c r="E10" s="6"/>
      <c r="F10" s="6"/>
      <c r="G10" s="6"/>
    </row>
    <row r="11" spans="1:7">
      <c r="C11" s="6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B21" sqref="B21"/>
    </sheetView>
  </sheetViews>
  <sheetFormatPr baseColWidth="10" defaultColWidth="8.83203125" defaultRowHeight="14" x14ac:dyDescent="0"/>
  <cols>
    <col min="1" max="1" width="35.1640625" style="58" customWidth="1"/>
    <col min="2" max="6" width="16.1640625" style="58" customWidth="1"/>
    <col min="7" max="7" width="20.33203125" style="58" bestFit="1" customWidth="1"/>
    <col min="8" max="8" width="18.33203125" style="58" customWidth="1"/>
    <col min="9" max="16384" width="8.83203125" style="58"/>
  </cols>
  <sheetData>
    <row r="1" spans="1:6">
      <c r="A1" s="67" t="s">
        <v>16</v>
      </c>
    </row>
    <row r="2" spans="1:6">
      <c r="B2" s="58" t="s">
        <v>10</v>
      </c>
      <c r="C2" s="58" t="s">
        <v>11</v>
      </c>
      <c r="D2" s="58" t="s">
        <v>12</v>
      </c>
      <c r="E2" s="58" t="s">
        <v>13</v>
      </c>
      <c r="F2" s="58" t="s">
        <v>14</v>
      </c>
    </row>
    <row r="3" spans="1:6" ht="15" thickBot="1">
      <c r="A3" s="84" t="s">
        <v>17</v>
      </c>
      <c r="B3" s="178">
        <v>6000</v>
      </c>
      <c r="C3" s="180"/>
      <c r="D3" s="178">
        <f>IF(D5&gt;0,D5*$B$3,0)</f>
        <v>0</v>
      </c>
      <c r="E3" s="178">
        <f>IF(E5&gt;0,E5*$B$3,0)</f>
        <v>0</v>
      </c>
      <c r="F3" s="178">
        <f>IF(F5&gt;0,F5*$B$3,0)</f>
        <v>0</v>
      </c>
    </row>
    <row r="4" spans="1:6" ht="16" thickTop="1" thickBot="1">
      <c r="A4" s="58" t="s">
        <v>18</v>
      </c>
      <c r="B4" s="110">
        <f>COUNTA(Employment!B4:B18)</f>
        <v>6</v>
      </c>
      <c r="C4" s="110">
        <f>COUNTA(Employment!E4:E19)</f>
        <v>6</v>
      </c>
      <c r="D4" s="110">
        <f>COUNTA(Employment!H4:H18)</f>
        <v>6</v>
      </c>
      <c r="E4" s="110">
        <f>COUNTA(Employment!K4:K18)</f>
        <v>6</v>
      </c>
      <c r="F4" s="110">
        <f>COUNTA(Employment!N4:N18)</f>
        <v>6</v>
      </c>
    </row>
    <row r="5" spans="1:6" ht="16" thickTop="1" thickBot="1">
      <c r="A5" s="58" t="s">
        <v>19</v>
      </c>
      <c r="B5" s="110">
        <f>B4</f>
        <v>6</v>
      </c>
      <c r="C5" s="110">
        <f>C4-B4</f>
        <v>0</v>
      </c>
      <c r="D5" s="110">
        <f>IF(D4-C4&gt;0,D4-C4,0)</f>
        <v>0</v>
      </c>
      <c r="E5" s="110">
        <f>IF(E4-D4&gt;0,E4-D4,0)</f>
        <v>0</v>
      </c>
      <c r="F5" s="110">
        <f>IF(F4-E4&gt;0,F4-E4,0)</f>
        <v>0</v>
      </c>
    </row>
    <row r="6" spans="1:6" ht="15" thickTop="1">
      <c r="A6" s="58" t="s">
        <v>20</v>
      </c>
      <c r="B6" s="178"/>
      <c r="C6" s="179"/>
      <c r="D6" s="86">
        <v>0</v>
      </c>
      <c r="E6" s="86">
        <v>0</v>
      </c>
      <c r="F6" s="86">
        <v>0</v>
      </c>
    </row>
    <row r="7" spans="1:6" ht="15" thickBot="1">
      <c r="A7" s="58" t="s">
        <v>21</v>
      </c>
      <c r="B7" s="178"/>
      <c r="C7" s="236"/>
      <c r="D7" s="243"/>
      <c r="E7" s="243"/>
      <c r="F7" s="243">
        <f>-1*'Patronage Distribution'!I25</f>
        <v>0</v>
      </c>
    </row>
    <row r="8" spans="1:6" ht="16" thickTop="1" thickBot="1">
      <c r="A8" s="58" t="s">
        <v>22</v>
      </c>
      <c r="B8" s="127">
        <f>B3*B5</f>
        <v>36000</v>
      </c>
      <c r="C8" s="127"/>
      <c r="D8" s="127">
        <f>(D4*D6)+(D5)*$B$3</f>
        <v>0</v>
      </c>
      <c r="E8" s="127">
        <f>(E4*E6)+(E5)*$B$3</f>
        <v>0</v>
      </c>
      <c r="F8" s="127">
        <f>F3+F6+F7</f>
        <v>0</v>
      </c>
    </row>
    <row r="9" spans="1:6" ht="15" thickTop="1"/>
    <row r="10" spans="1:6" ht="17.5" customHeight="1">
      <c r="A10" s="84" t="s">
        <v>23</v>
      </c>
      <c r="B10" s="181">
        <v>75000</v>
      </c>
      <c r="C10" s="187">
        <v>0</v>
      </c>
      <c r="D10" s="190">
        <v>0</v>
      </c>
      <c r="E10" s="193">
        <v>0</v>
      </c>
      <c r="F10" s="184">
        <v>0</v>
      </c>
    </row>
    <row r="11" spans="1:6">
      <c r="A11" s="58" t="s">
        <v>24</v>
      </c>
      <c r="B11" s="182">
        <v>10</v>
      </c>
      <c r="C11" s="188"/>
      <c r="D11" s="191"/>
      <c r="E11" s="194"/>
      <c r="F11" s="185"/>
    </row>
    <row r="12" spans="1:6">
      <c r="A12" s="58" t="s">
        <v>25</v>
      </c>
      <c r="B12" s="183">
        <v>7.4999999999999997E-2</v>
      </c>
      <c r="C12" s="189"/>
      <c r="D12" s="192"/>
      <c r="E12" s="195"/>
      <c r="F12" s="186"/>
    </row>
    <row r="13" spans="1:6" ht="15" thickBot="1"/>
    <row r="14" spans="1:6" ht="16" thickTop="1" thickBot="1">
      <c r="A14" s="67" t="s">
        <v>26</v>
      </c>
      <c r="B14" s="127">
        <f t="shared" ref="B14:F14" si="0">B8+B10</f>
        <v>111000</v>
      </c>
      <c r="C14" s="127">
        <f t="shared" si="0"/>
        <v>0</v>
      </c>
      <c r="D14" s="127">
        <f t="shared" si="0"/>
        <v>0</v>
      </c>
      <c r="E14" s="127">
        <f t="shared" si="0"/>
        <v>0</v>
      </c>
      <c r="F14" s="127">
        <f t="shared" si="0"/>
        <v>0</v>
      </c>
    </row>
    <row r="15" spans="1:6" ht="15" thickTop="1"/>
    <row r="17" spans="1:6">
      <c r="A17" s="67" t="s">
        <v>27</v>
      </c>
      <c r="B17" s="58" t="s">
        <v>28</v>
      </c>
      <c r="C17" s="87" t="s">
        <v>11</v>
      </c>
      <c r="D17" s="87" t="s">
        <v>12</v>
      </c>
      <c r="E17" s="87" t="s">
        <v>13</v>
      </c>
      <c r="F17" s="87" t="s">
        <v>14</v>
      </c>
    </row>
    <row r="18" spans="1:6" ht="56">
      <c r="A18" s="88" t="s">
        <v>29</v>
      </c>
      <c r="B18" s="89" t="s">
        <v>30</v>
      </c>
      <c r="C18" s="239" t="s">
        <v>31</v>
      </c>
      <c r="D18" s="240" t="s">
        <v>32</v>
      </c>
      <c r="E18" s="241" t="s">
        <v>33</v>
      </c>
      <c r="F18" s="242" t="s">
        <v>34</v>
      </c>
    </row>
    <row r="19" spans="1:6">
      <c r="A19" s="90" t="s">
        <v>35</v>
      </c>
      <c r="B19" s="91">
        <v>80000</v>
      </c>
      <c r="C19" s="92"/>
      <c r="D19" s="93"/>
      <c r="E19" s="94"/>
      <c r="F19" s="95"/>
    </row>
    <row r="20" spans="1:6">
      <c r="A20" s="90" t="s">
        <v>36</v>
      </c>
      <c r="B20" s="96">
        <v>15</v>
      </c>
      <c r="C20" s="97"/>
      <c r="D20" s="98"/>
      <c r="E20" s="99"/>
      <c r="F20" s="100"/>
    </row>
    <row r="21" spans="1:6">
      <c r="A21" s="101" t="s">
        <v>37</v>
      </c>
      <c r="B21" s="102">
        <f>B19/B20</f>
        <v>5333.333333333333</v>
      </c>
      <c r="C21" s="174">
        <f t="shared" ref="C21:F21" si="1">IF(C19=0,0,C19/C20)</f>
        <v>0</v>
      </c>
      <c r="D21" s="175">
        <f t="shared" si="1"/>
        <v>0</v>
      </c>
      <c r="E21" s="176">
        <f t="shared" si="1"/>
        <v>0</v>
      </c>
      <c r="F21" s="177">
        <f t="shared" si="1"/>
        <v>0</v>
      </c>
    </row>
    <row r="22" spans="1:6">
      <c r="A22" s="101"/>
    </row>
    <row r="23" spans="1:6">
      <c r="A23" s="67" t="s">
        <v>38</v>
      </c>
      <c r="B23" s="85">
        <v>12000</v>
      </c>
      <c r="C23" s="86">
        <v>0</v>
      </c>
      <c r="D23" s="86">
        <v>0</v>
      </c>
      <c r="E23" s="86">
        <v>0</v>
      </c>
      <c r="F23" s="86">
        <v>0</v>
      </c>
    </row>
    <row r="24" spans="1:6" ht="15" thickBot="1"/>
    <row r="25" spans="1:6" ht="16" thickTop="1" thickBot="1">
      <c r="A25" s="88" t="s">
        <v>39</v>
      </c>
      <c r="B25" s="123">
        <f>IF(B14-B19-B23&gt;0,B14-B19-B23,0)</f>
        <v>19000</v>
      </c>
      <c r="C25" s="123">
        <f>IF(C14-C19-C23&gt;0,C14-C19-C23,0)</f>
        <v>0</v>
      </c>
      <c r="D25" s="123">
        <f>IF(D14-D19-D23&gt;0,D14-D19-D23,0)</f>
        <v>0</v>
      </c>
      <c r="E25" s="123">
        <f>IF(E14-E19-E23&gt;0,E14-E19-E23,0)</f>
        <v>0</v>
      </c>
      <c r="F25" s="123">
        <f>IF(F14-F19-F23&gt;0,F14-F19-F23,0)</f>
        <v>0</v>
      </c>
    </row>
    <row r="26" spans="1:6" ht="16" thickTop="1" thickBot="1">
      <c r="A26" s="90"/>
    </row>
    <row r="27" spans="1:6" ht="16" thickTop="1" thickBot="1">
      <c r="A27" s="88" t="s">
        <v>40</v>
      </c>
      <c r="B27" s="123">
        <f>B19+B23+B25</f>
        <v>111000</v>
      </c>
      <c r="C27" s="123">
        <f>C19+C23+C25</f>
        <v>0</v>
      </c>
      <c r="D27" s="123">
        <f>D19+D23+D25</f>
        <v>0</v>
      </c>
      <c r="E27" s="123">
        <f>E19+E23+E25</f>
        <v>0</v>
      </c>
      <c r="F27" s="127">
        <f>F19+F23+F25</f>
        <v>0</v>
      </c>
    </row>
    <row r="28" spans="1:6" ht="15" thickTop="1">
      <c r="A28" s="90"/>
    </row>
    <row r="29" spans="1:6">
      <c r="A29" s="90"/>
    </row>
    <row r="30" spans="1:6">
      <c r="A30" s="90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45"/>
  <sheetViews>
    <sheetView workbookViewId="0">
      <selection activeCell="C26" sqref="C26"/>
    </sheetView>
  </sheetViews>
  <sheetFormatPr baseColWidth="10" defaultColWidth="8.83203125" defaultRowHeight="14" x14ac:dyDescent="0"/>
  <cols>
    <col min="1" max="1" width="18.33203125" style="130" bestFit="1" customWidth="1"/>
    <col min="2" max="3" width="18.33203125" style="130" customWidth="1"/>
    <col min="4" max="4" width="14.6640625" style="130" customWidth="1"/>
    <col min="5" max="5" width="16.1640625" style="130" customWidth="1"/>
    <col min="6" max="6" width="15.5" style="130" customWidth="1"/>
    <col min="7" max="7" width="7" style="58" customWidth="1"/>
    <col min="8" max="8" width="18.33203125" style="130" bestFit="1" customWidth="1"/>
    <col min="9" max="9" width="10.5" style="130" bestFit="1" customWidth="1"/>
    <col min="10" max="10" width="15.5" style="130" bestFit="1" customWidth="1"/>
    <col min="11" max="11" width="15.1640625" style="130" bestFit="1" customWidth="1"/>
    <col min="12" max="12" width="8.83203125" style="58"/>
    <col min="13" max="13" width="18.33203125" style="58" bestFit="1" customWidth="1"/>
    <col min="14" max="14" width="10.83203125" style="58" bestFit="1" customWidth="1"/>
    <col min="15" max="15" width="15.5" style="130" bestFit="1" customWidth="1"/>
    <col min="16" max="16" width="15.1640625" style="130" bestFit="1" customWidth="1"/>
    <col min="17" max="17" width="8.83203125" style="58"/>
    <col min="18" max="18" width="18.33203125" style="130" bestFit="1" customWidth="1"/>
    <col min="19" max="19" width="10.5" style="130" bestFit="1" customWidth="1"/>
    <col min="20" max="20" width="15.5" style="130" bestFit="1" customWidth="1"/>
    <col min="21" max="21" width="15.1640625" style="130" bestFit="1" customWidth="1"/>
    <col min="22" max="22" width="8.83203125" style="58"/>
    <col min="23" max="23" width="18.33203125" style="130" bestFit="1" customWidth="1"/>
    <col min="24" max="24" width="10.5" style="130" bestFit="1" customWidth="1"/>
    <col min="25" max="25" width="15.5" style="130" bestFit="1" customWidth="1"/>
    <col min="26" max="26" width="15.33203125" style="130" bestFit="1" customWidth="1"/>
    <col min="27" max="27" width="8.83203125" style="58"/>
    <col min="28" max="28" width="18.33203125" style="130" bestFit="1" customWidth="1"/>
    <col min="29" max="29" width="10.5" style="130" bestFit="1" customWidth="1"/>
    <col min="30" max="30" width="15.5" style="130" bestFit="1" customWidth="1"/>
    <col min="31" max="31" width="15.33203125" style="130" bestFit="1" customWidth="1"/>
    <col min="32" max="16384" width="8.83203125" style="58"/>
  </cols>
  <sheetData>
    <row r="1" spans="1:60" ht="39.75" customHeight="1" thickTop="1" thickBot="1">
      <c r="A1" s="116" t="s">
        <v>41</v>
      </c>
      <c r="B1" s="116" t="s">
        <v>42</v>
      </c>
      <c r="C1" s="116" t="s">
        <v>43</v>
      </c>
      <c r="D1" s="128" t="s">
        <v>44</v>
      </c>
      <c r="E1" s="128" t="s">
        <v>45</v>
      </c>
      <c r="F1" s="128" t="s">
        <v>46</v>
      </c>
      <c r="H1" s="131" t="s">
        <v>47</v>
      </c>
      <c r="I1" s="131"/>
      <c r="J1" s="131"/>
      <c r="K1" s="131"/>
      <c r="L1" s="60"/>
      <c r="M1" s="59" t="s">
        <v>48</v>
      </c>
      <c r="N1" s="59"/>
      <c r="O1" s="131"/>
      <c r="P1" s="131"/>
      <c r="Q1" s="60"/>
      <c r="R1" s="131" t="s">
        <v>49</v>
      </c>
      <c r="S1" s="131"/>
      <c r="T1" s="131"/>
      <c r="U1" s="131"/>
      <c r="V1" s="60"/>
      <c r="W1" s="131" t="s">
        <v>50</v>
      </c>
      <c r="X1" s="131"/>
      <c r="Y1" s="131"/>
      <c r="Z1" s="131"/>
      <c r="AA1" s="60"/>
      <c r="AB1" s="131" t="s">
        <v>51</v>
      </c>
      <c r="AC1" s="131"/>
      <c r="AD1" s="131"/>
      <c r="AE1" s="131"/>
    </row>
    <row r="2" spans="1:60" ht="27" customHeight="1" thickTop="1" thickBot="1">
      <c r="A2" s="116" t="s">
        <v>52</v>
      </c>
      <c r="B2" s="123">
        <f>'Capital Sources&amp;Uses'!B10</f>
        <v>75000</v>
      </c>
      <c r="C2" s="116"/>
      <c r="D2" s="116"/>
      <c r="E2" s="116"/>
      <c r="F2" s="116"/>
      <c r="H2" s="131" t="s">
        <v>42</v>
      </c>
      <c r="I2" s="131"/>
      <c r="J2" s="131" t="s">
        <v>24</v>
      </c>
      <c r="K2" s="131" t="s">
        <v>53</v>
      </c>
      <c r="L2" s="61"/>
      <c r="M2" s="59" t="s">
        <v>23</v>
      </c>
      <c r="N2" s="59"/>
      <c r="O2" s="131" t="s">
        <v>24</v>
      </c>
      <c r="P2" s="131" t="s">
        <v>53</v>
      </c>
      <c r="Q2" s="61"/>
      <c r="R2" s="131" t="s">
        <v>42</v>
      </c>
      <c r="S2" s="131"/>
      <c r="T2" s="131" t="s">
        <v>24</v>
      </c>
      <c r="U2" s="131" t="s">
        <v>53</v>
      </c>
      <c r="V2" s="61"/>
      <c r="W2" s="131" t="s">
        <v>42</v>
      </c>
      <c r="X2" s="131"/>
      <c r="Y2" s="131" t="s">
        <v>24</v>
      </c>
      <c r="Z2" s="131" t="s">
        <v>53</v>
      </c>
      <c r="AA2" s="61"/>
      <c r="AB2" s="131" t="s">
        <v>42</v>
      </c>
      <c r="AC2" s="131"/>
      <c r="AD2" s="131" t="s">
        <v>24</v>
      </c>
      <c r="AE2" s="131" t="s">
        <v>53</v>
      </c>
    </row>
    <row r="3" spans="1:60" ht="16" thickTop="1" thickBot="1">
      <c r="A3" s="116" t="s">
        <v>10</v>
      </c>
      <c r="B3" s="116"/>
      <c r="C3" s="123">
        <f>I5</f>
        <v>890.26326851890678</v>
      </c>
      <c r="D3" s="123">
        <f>SUM(J5:J16)</f>
        <v>5447.4519442393021</v>
      </c>
      <c r="E3" s="123">
        <f>'Capital Sources&amp;Uses'!$B$10-$K$16</f>
        <v>5235.7072779875161</v>
      </c>
      <c r="F3" s="123">
        <f>B2-E3</f>
        <v>69764.292722012484</v>
      </c>
      <c r="G3" s="62"/>
      <c r="H3" s="121">
        <f>'Capital Sources&amp;Uses'!B10</f>
        <v>75000</v>
      </c>
      <c r="I3" s="116"/>
      <c r="J3" s="116">
        <f>'Capital Sources&amp;Uses'!B11</f>
        <v>10</v>
      </c>
      <c r="K3" s="117">
        <f>'Capital Sources&amp;Uses'!B12</f>
        <v>7.4999999999999997E-2</v>
      </c>
      <c r="M3" s="65">
        <f>'Capital Sources&amp;Uses'!C10</f>
        <v>0</v>
      </c>
      <c r="N3" s="57"/>
      <c r="O3" s="116">
        <f>'Capital Sources&amp;Uses'!C11</f>
        <v>0</v>
      </c>
      <c r="P3" s="117">
        <f>'Capital Sources&amp;Uses'!C12</f>
        <v>0</v>
      </c>
      <c r="R3" s="118">
        <f>'Capital Sources&amp;Uses'!D10</f>
        <v>0</v>
      </c>
      <c r="S3" s="116"/>
      <c r="T3" s="116">
        <f>'Capital Sources&amp;Uses'!C11</f>
        <v>0</v>
      </c>
      <c r="U3" s="117">
        <f>'Capital Sources&amp;Uses'!D12</f>
        <v>0</v>
      </c>
      <c r="W3" s="118">
        <f>'Capital Sources&amp;Uses'!E10</f>
        <v>0</v>
      </c>
      <c r="X3" s="116"/>
      <c r="Y3" s="116">
        <f>'Capital Sources&amp;Uses'!E11</f>
        <v>0</v>
      </c>
      <c r="Z3" s="117">
        <f>'Capital Sources&amp;Uses'!E12</f>
        <v>0</v>
      </c>
      <c r="AB3" s="118">
        <f>'Capital Sources&amp;Uses'!F10</f>
        <v>0</v>
      </c>
      <c r="AC3" s="116"/>
      <c r="AD3" s="116">
        <f>'Capital Sources&amp;Uses'!F11</f>
        <v>0</v>
      </c>
      <c r="AE3" s="117">
        <f>'Capital Sources&amp;Uses'!F12</f>
        <v>0</v>
      </c>
    </row>
    <row r="4" spans="1:60" ht="16" thickTop="1" thickBot="1">
      <c r="A4" s="116" t="s">
        <v>11</v>
      </c>
      <c r="B4" s="116"/>
      <c r="C4" s="123"/>
      <c r="D4" s="123">
        <f>SUM(J17:J28)</f>
        <v>5040.9903813996998</v>
      </c>
      <c r="E4" s="123">
        <f>$K$16-$K$28</f>
        <v>5642.168840827173</v>
      </c>
      <c r="F4" s="123">
        <f>F3-E4</f>
        <v>64122.123881185311</v>
      </c>
      <c r="G4" s="62"/>
      <c r="H4" s="132" t="s">
        <v>54</v>
      </c>
      <c r="I4" s="116" t="s">
        <v>55</v>
      </c>
      <c r="J4" s="116" t="s">
        <v>56</v>
      </c>
      <c r="K4" s="116" t="s">
        <v>57</v>
      </c>
      <c r="M4" s="64" t="s">
        <v>54</v>
      </c>
      <c r="N4" s="64" t="s">
        <v>55</v>
      </c>
      <c r="O4" s="132" t="s">
        <v>56</v>
      </c>
      <c r="P4" s="132" t="s">
        <v>57</v>
      </c>
      <c r="R4" s="132" t="s">
        <v>54</v>
      </c>
      <c r="S4" s="132" t="s">
        <v>55</v>
      </c>
      <c r="T4" s="132" t="s">
        <v>56</v>
      </c>
      <c r="U4" s="132" t="s">
        <v>57</v>
      </c>
      <c r="W4" s="132" t="s">
        <v>54</v>
      </c>
      <c r="X4" s="132" t="s">
        <v>55</v>
      </c>
      <c r="Y4" s="132" t="s">
        <v>56</v>
      </c>
      <c r="Z4" s="132" t="s">
        <v>57</v>
      </c>
      <c r="AB4" s="132" t="s">
        <v>54</v>
      </c>
      <c r="AC4" s="132" t="s">
        <v>55</v>
      </c>
      <c r="AD4" s="132" t="s">
        <v>56</v>
      </c>
      <c r="AE4" s="132" t="s">
        <v>57</v>
      </c>
    </row>
    <row r="5" spans="1:60" ht="16" thickTop="1" thickBot="1">
      <c r="A5" s="116" t="s">
        <v>12</v>
      </c>
      <c r="B5" s="116"/>
      <c r="C5" s="123"/>
      <c r="D5" s="123">
        <f>SUM(J29:J40)</f>
        <v>4602.9741511017692</v>
      </c>
      <c r="E5" s="123">
        <f>$K$28-$K$40</f>
        <v>6080.1850711251391</v>
      </c>
      <c r="F5" s="123">
        <f>F4-E5</f>
        <v>58041.938810060172</v>
      </c>
      <c r="G5" s="62"/>
      <c r="H5" s="116">
        <v>1</v>
      </c>
      <c r="I5" s="121">
        <f>IF('Capital Sources&amp;Uses'!B10&gt;0,-PMT('Capital Sources&amp;Uses'!$B$12/12,'Capital Sources&amp;Uses'!$B$11*12,'Capital Sources&amp;Uses'!$B$10),0)</f>
        <v>890.26326851890678</v>
      </c>
      <c r="J5" s="121">
        <f>'Capital Sources&amp;Uses'!$B$10*('Capital Sources&amp;Uses'!$B$12/12)</f>
        <v>468.74999999999994</v>
      </c>
      <c r="K5" s="121">
        <f>'Capital Sources&amp;Uses'!B10-I5+J5</f>
        <v>74578.486731481098</v>
      </c>
      <c r="M5" s="57">
        <v>13</v>
      </c>
      <c r="N5" s="63">
        <f>IF('Capital Sources&amp;Uses'!C10&gt;0, -PMT('Capital Sources&amp;Uses'!$C$12/12,'Capital Sources&amp;Uses'!$C$11*12,'Capital Sources&amp;Uses'!$C$10), 0)</f>
        <v>0</v>
      </c>
      <c r="O5" s="121">
        <f>'Capital Sources&amp;Uses'!$C$10*'Capital Sources&amp;Uses'!$C$12/12</f>
        <v>0</v>
      </c>
      <c r="P5" s="121">
        <f>'Capital Sources&amp;Uses'!C10-'Loan Repayment'!N5+'Loan Repayment'!O5</f>
        <v>0</v>
      </c>
      <c r="R5" s="116">
        <v>25</v>
      </c>
      <c r="S5" s="121">
        <f>IF('Capital Sources&amp;Uses'!D10&gt;0, -PMT('Capital Sources&amp;Uses'!$D$12/12,'Capital Sources&amp;Uses'!$D$11*12,'Capital Sources&amp;Uses'!$D$10), 0)</f>
        <v>0</v>
      </c>
      <c r="T5" s="121">
        <f>'Capital Sources&amp;Uses'!D10*'Capital Sources&amp;Uses'!D12/12</f>
        <v>0</v>
      </c>
      <c r="U5" s="121">
        <f>'Capital Sources&amp;Uses'!D10-'Loan Repayment'!S5+'Loan Repayment'!T5</f>
        <v>0</v>
      </c>
      <c r="W5" s="116">
        <v>37</v>
      </c>
      <c r="X5" s="121">
        <f>IF('Capital Sources&amp;Uses'!E10&gt;0, -PMT('Capital Sources&amp;Uses'!$E$12/12,'Capital Sources&amp;Uses'!$E$11*12,'Capital Sources&amp;Uses'!$E$10), 0)</f>
        <v>0</v>
      </c>
      <c r="Y5" s="121">
        <f>'Capital Sources&amp;Uses'!E10*'Capital Sources&amp;Uses'!E12/12</f>
        <v>0</v>
      </c>
      <c r="Z5" s="121">
        <f>'Capital Sources&amp;Uses'!E10-'Loan Repayment'!X5+'Loan Repayment'!Y5</f>
        <v>0</v>
      </c>
      <c r="AB5" s="116">
        <v>49</v>
      </c>
      <c r="AC5" s="123">
        <f>IF('Capital Sources&amp;Uses'!F10&gt;0, -PMT('Capital Sources&amp;Uses'!$F$12/12,'Capital Sources&amp;Uses'!$F$11*12,'Capital Sources&amp;Uses'!$F$10), 0)</f>
        <v>0</v>
      </c>
      <c r="AD5" s="123">
        <f>'Capital Sources&amp;Uses'!F10*'Capital Sources&amp;Uses'!F12/12</f>
        <v>0</v>
      </c>
      <c r="AE5" s="123">
        <f>'Capital Sources&amp;Uses'!F10-'Loan Repayment'!AC5+'Loan Repayment'!AD5</f>
        <v>0</v>
      </c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</row>
    <row r="6" spans="1:60" ht="16" thickTop="1" thickBot="1">
      <c r="A6" s="116" t="s">
        <v>13</v>
      </c>
      <c r="B6" s="116"/>
      <c r="C6" s="123"/>
      <c r="D6" s="123">
        <f>SUM(J41:J52)</f>
        <v>4130.9535825046896</v>
      </c>
      <c r="E6" s="123">
        <f>$K$40-$K$52</f>
        <v>6552.2056397222041</v>
      </c>
      <c r="F6" s="123">
        <f>F5-E6</f>
        <v>51489.733170337968</v>
      </c>
      <c r="G6" s="62"/>
      <c r="H6" s="116">
        <f>H5+1</f>
        <v>2</v>
      </c>
      <c r="I6" s="121">
        <f t="shared" ref="I6:I69" si="0">IF(K5&gt;0.001, $I$5, 0)</f>
        <v>890.26326851890678</v>
      </c>
      <c r="J6" s="121">
        <f>K5*('Capital Sources&amp;Uses'!$B$12/12)</f>
        <v>466.11554207175681</v>
      </c>
      <c r="K6" s="121">
        <f>K5-I6+J6</f>
        <v>74154.339005033951</v>
      </c>
      <c r="M6" s="57">
        <f>M5+1</f>
        <v>14</v>
      </c>
      <c r="N6" s="63">
        <f>IF(P5&gt;0.001,N5,0)</f>
        <v>0</v>
      </c>
      <c r="O6" s="121">
        <f>P5*'Capital Sources&amp;Uses'!$C$12/12</f>
        <v>0</v>
      </c>
      <c r="P6" s="121">
        <f>P5-N6+O6</f>
        <v>0</v>
      </c>
      <c r="R6" s="116">
        <f>R5+1</f>
        <v>26</v>
      </c>
      <c r="S6" s="121">
        <f>IF(U5&gt;0.001,S5,0)</f>
        <v>0</v>
      </c>
      <c r="T6" s="121">
        <f>U5*'Capital Sources&amp;Uses'!$D$12/12</f>
        <v>0</v>
      </c>
      <c r="U6" s="121">
        <f>U5-S6+T6</f>
        <v>0</v>
      </c>
      <c r="W6" s="116">
        <f>W5+1</f>
        <v>38</v>
      </c>
      <c r="X6" s="121">
        <f>IF(Z5&gt;0.001,X5,0)</f>
        <v>0</v>
      </c>
      <c r="Y6" s="121">
        <f>Z5*'Capital Sources&amp;Uses'!$E$12/12</f>
        <v>0</v>
      </c>
      <c r="Z6" s="121">
        <f>Z5-X6+Y6</f>
        <v>0</v>
      </c>
      <c r="AB6" s="116">
        <f>AB5+1</f>
        <v>50</v>
      </c>
      <c r="AC6" s="123">
        <f>IF(AE5&gt;0.001,AC5,0)</f>
        <v>0</v>
      </c>
      <c r="AD6" s="123">
        <f>AE5*'Capital Sources&amp;Uses'!$F$12/12</f>
        <v>0</v>
      </c>
      <c r="AE6" s="123">
        <f>AE5-AC6+AD6</f>
        <v>0</v>
      </c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</row>
    <row r="7" spans="1:60" ht="16" thickTop="1" thickBot="1">
      <c r="A7" s="116" t="s">
        <v>14</v>
      </c>
      <c r="B7" s="116"/>
      <c r="C7" s="123"/>
      <c r="D7" s="123">
        <f>SUM(J53:J64)</f>
        <v>3622.2888304539174</v>
      </c>
      <c r="E7" s="123">
        <f>$K$52-$K$64</f>
        <v>7060.8703917729945</v>
      </c>
      <c r="F7" s="123">
        <f>F6-E7</f>
        <v>44428.862778564973</v>
      </c>
      <c r="G7" s="62"/>
      <c r="H7" s="116">
        <f t="shared" ref="H7:H70" si="1">H6+1</f>
        <v>3</v>
      </c>
      <c r="I7" s="121">
        <f t="shared" si="0"/>
        <v>890.26326851890678</v>
      </c>
      <c r="J7" s="121">
        <f>K6*('Capital Sources&amp;Uses'!$B$12/12)</f>
        <v>463.46461878146215</v>
      </c>
      <c r="K7" s="121">
        <f t="shared" ref="K7:K70" si="2">K6-I7+J7</f>
        <v>73727.540355296514</v>
      </c>
      <c r="M7" s="57">
        <f t="shared" ref="M7:M70" si="3">M6+1</f>
        <v>15</v>
      </c>
      <c r="N7" s="63">
        <f t="shared" ref="N7:N70" si="4">IF(P6&gt;0.001,N6,0)</f>
        <v>0</v>
      </c>
      <c r="O7" s="121">
        <f>P6*'Capital Sources&amp;Uses'!$C$12/12</f>
        <v>0</v>
      </c>
      <c r="P7" s="121">
        <f t="shared" ref="P7:P70" si="5">P6-N7+O7</f>
        <v>0</v>
      </c>
      <c r="R7" s="116">
        <f t="shared" ref="R7:R70" si="6">R6+1</f>
        <v>27</v>
      </c>
      <c r="S7" s="121">
        <f t="shared" ref="S7:S70" si="7">IF(U6&gt;0.001,S6,0)</f>
        <v>0</v>
      </c>
      <c r="T7" s="121">
        <f>U6*'Capital Sources&amp;Uses'!$D$12/12</f>
        <v>0</v>
      </c>
      <c r="U7" s="121">
        <f t="shared" ref="U7:U70" si="8">U6-S7+T7</f>
        <v>0</v>
      </c>
      <c r="W7" s="116">
        <f t="shared" ref="W7:W70" si="9">W6+1</f>
        <v>39</v>
      </c>
      <c r="X7" s="121">
        <f t="shared" ref="X7:X70" si="10">IF(Z6&gt;0.001,X6,0)</f>
        <v>0</v>
      </c>
      <c r="Y7" s="121">
        <f>Z6*'Capital Sources&amp;Uses'!$E$12/12</f>
        <v>0</v>
      </c>
      <c r="Z7" s="121">
        <f t="shared" ref="Z7:Z70" si="11">Z6-X7+Y7</f>
        <v>0</v>
      </c>
      <c r="AB7" s="116">
        <f t="shared" ref="AB7:AB70" si="12">AB6+1</f>
        <v>51</v>
      </c>
      <c r="AC7" s="123">
        <f t="shared" ref="AC7:AC70" si="13">IF(AE6&gt;0.001,AC6,0)</f>
        <v>0</v>
      </c>
      <c r="AD7" s="123">
        <f>AE6*'Capital Sources&amp;Uses'!$F$12/12</f>
        <v>0</v>
      </c>
      <c r="AE7" s="123">
        <f t="shared" ref="AE7:AE70" si="14">AE6-AC7+AD7</f>
        <v>0</v>
      </c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</row>
    <row r="8" spans="1:60" ht="16" thickTop="1" thickBot="1">
      <c r="A8" s="116" t="s">
        <v>58</v>
      </c>
      <c r="B8" s="116"/>
      <c r="C8" s="123"/>
      <c r="D8" s="123">
        <f>SUM(J65:J76)</f>
        <v>3074.1351117549848</v>
      </c>
      <c r="E8" s="123">
        <f>$K$64-$K$76</f>
        <v>7609.0241104719171</v>
      </c>
      <c r="F8" s="123">
        <f>F7-E8</f>
        <v>36819.838668093056</v>
      </c>
      <c r="G8" s="62"/>
      <c r="H8" s="116">
        <f t="shared" si="1"/>
        <v>4</v>
      </c>
      <c r="I8" s="121">
        <f t="shared" si="0"/>
        <v>890.26326851890678</v>
      </c>
      <c r="J8" s="121">
        <f>K7*('Capital Sources&amp;Uses'!$B$12/12)</f>
        <v>460.79712722060316</v>
      </c>
      <c r="K8" s="121">
        <f t="shared" si="2"/>
        <v>73298.074213998218</v>
      </c>
      <c r="M8" s="57">
        <f t="shared" si="3"/>
        <v>16</v>
      </c>
      <c r="N8" s="63">
        <f t="shared" si="4"/>
        <v>0</v>
      </c>
      <c r="O8" s="121">
        <f>P7*'Capital Sources&amp;Uses'!$C$12/12</f>
        <v>0</v>
      </c>
      <c r="P8" s="121">
        <f t="shared" si="5"/>
        <v>0</v>
      </c>
      <c r="R8" s="116">
        <f t="shared" si="6"/>
        <v>28</v>
      </c>
      <c r="S8" s="121">
        <f t="shared" si="7"/>
        <v>0</v>
      </c>
      <c r="T8" s="121">
        <f>U7*'Capital Sources&amp;Uses'!$D$12/12</f>
        <v>0</v>
      </c>
      <c r="U8" s="121">
        <f t="shared" si="8"/>
        <v>0</v>
      </c>
      <c r="W8" s="116">
        <f t="shared" si="9"/>
        <v>40</v>
      </c>
      <c r="X8" s="121">
        <f t="shared" si="10"/>
        <v>0</v>
      </c>
      <c r="Y8" s="121">
        <f>Z7*'Capital Sources&amp;Uses'!$E$12/12</f>
        <v>0</v>
      </c>
      <c r="Z8" s="121">
        <f t="shared" si="11"/>
        <v>0</v>
      </c>
      <c r="AB8" s="116">
        <f t="shared" si="12"/>
        <v>52</v>
      </c>
      <c r="AC8" s="123">
        <f t="shared" si="13"/>
        <v>0</v>
      </c>
      <c r="AD8" s="123">
        <f>AE7*'Capital Sources&amp;Uses'!$F$12/12</f>
        <v>0</v>
      </c>
      <c r="AE8" s="123">
        <f t="shared" si="14"/>
        <v>0</v>
      </c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</row>
    <row r="9" spans="1:60" ht="16" thickTop="1" thickBot="1">
      <c r="A9" s="116"/>
      <c r="B9" s="116"/>
      <c r="C9" s="123"/>
      <c r="D9" s="123"/>
      <c r="E9" s="123"/>
      <c r="F9" s="123"/>
      <c r="H9" s="116">
        <f t="shared" si="1"/>
        <v>5</v>
      </c>
      <c r="I9" s="121">
        <f t="shared" si="0"/>
        <v>890.26326851890678</v>
      </c>
      <c r="J9" s="121">
        <f>K8*('Capital Sources&amp;Uses'!$B$12/12)</f>
        <v>458.11296383748885</v>
      </c>
      <c r="K9" s="121">
        <f t="shared" si="2"/>
        <v>72865.9239093168</v>
      </c>
      <c r="M9" s="57">
        <f t="shared" si="3"/>
        <v>17</v>
      </c>
      <c r="N9" s="63">
        <f t="shared" si="4"/>
        <v>0</v>
      </c>
      <c r="O9" s="121">
        <f>P8*'Capital Sources&amp;Uses'!$C$12/12</f>
        <v>0</v>
      </c>
      <c r="P9" s="121">
        <f t="shared" si="5"/>
        <v>0</v>
      </c>
      <c r="R9" s="116">
        <f t="shared" si="6"/>
        <v>29</v>
      </c>
      <c r="S9" s="121">
        <f t="shared" si="7"/>
        <v>0</v>
      </c>
      <c r="T9" s="121">
        <f>U8*'Capital Sources&amp;Uses'!$D$12/12</f>
        <v>0</v>
      </c>
      <c r="U9" s="121">
        <f t="shared" si="8"/>
        <v>0</v>
      </c>
      <c r="W9" s="116">
        <f t="shared" si="9"/>
        <v>41</v>
      </c>
      <c r="X9" s="121">
        <f t="shared" si="10"/>
        <v>0</v>
      </c>
      <c r="Y9" s="121">
        <f>Z8*'Capital Sources&amp;Uses'!$E$12/12</f>
        <v>0</v>
      </c>
      <c r="Z9" s="121">
        <f t="shared" si="11"/>
        <v>0</v>
      </c>
      <c r="AB9" s="116">
        <f t="shared" si="12"/>
        <v>53</v>
      </c>
      <c r="AC9" s="123">
        <f t="shared" si="13"/>
        <v>0</v>
      </c>
      <c r="AD9" s="123">
        <f>AE8*'Capital Sources&amp;Uses'!$F$12/12</f>
        <v>0</v>
      </c>
      <c r="AE9" s="123">
        <f t="shared" si="14"/>
        <v>0</v>
      </c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</row>
    <row r="10" spans="1:60" ht="16" thickTop="1" thickBot="1">
      <c r="A10" s="116" t="s">
        <v>59</v>
      </c>
      <c r="B10" s="129">
        <f>'Capital Sources&amp;Uses'!C10</f>
        <v>0</v>
      </c>
      <c r="C10" s="123"/>
      <c r="D10" s="123"/>
      <c r="E10" s="123"/>
      <c r="F10" s="123"/>
      <c r="H10" s="116">
        <f t="shared" si="1"/>
        <v>6</v>
      </c>
      <c r="I10" s="121">
        <f t="shared" si="0"/>
        <v>890.26326851890678</v>
      </c>
      <c r="J10" s="121">
        <f>K9*('Capital Sources&amp;Uses'!$B$12/12)</f>
        <v>455.41202443322999</v>
      </c>
      <c r="K10" s="121">
        <f t="shared" si="2"/>
        <v>72431.072665231128</v>
      </c>
      <c r="M10" s="57">
        <f t="shared" si="3"/>
        <v>18</v>
      </c>
      <c r="N10" s="63">
        <f t="shared" si="4"/>
        <v>0</v>
      </c>
      <c r="O10" s="121">
        <f>P9*'Capital Sources&amp;Uses'!$C$12/12</f>
        <v>0</v>
      </c>
      <c r="P10" s="121">
        <f t="shared" si="5"/>
        <v>0</v>
      </c>
      <c r="R10" s="116">
        <f t="shared" si="6"/>
        <v>30</v>
      </c>
      <c r="S10" s="121">
        <f t="shared" si="7"/>
        <v>0</v>
      </c>
      <c r="T10" s="121">
        <f>U9*'Capital Sources&amp;Uses'!$D$12/12</f>
        <v>0</v>
      </c>
      <c r="U10" s="121">
        <f t="shared" si="8"/>
        <v>0</v>
      </c>
      <c r="W10" s="116">
        <f t="shared" si="9"/>
        <v>42</v>
      </c>
      <c r="X10" s="121">
        <f t="shared" si="10"/>
        <v>0</v>
      </c>
      <c r="Y10" s="121">
        <f>Z9*'Capital Sources&amp;Uses'!$E$12/12</f>
        <v>0</v>
      </c>
      <c r="Z10" s="121">
        <f t="shared" si="11"/>
        <v>0</v>
      </c>
      <c r="AB10" s="116">
        <f t="shared" si="12"/>
        <v>54</v>
      </c>
      <c r="AC10" s="123">
        <f t="shared" si="13"/>
        <v>0</v>
      </c>
      <c r="AD10" s="123">
        <f>AE9*'Capital Sources&amp;Uses'!$F$12/12</f>
        <v>0</v>
      </c>
      <c r="AE10" s="123">
        <f t="shared" si="14"/>
        <v>0</v>
      </c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</row>
    <row r="11" spans="1:60" ht="16" thickTop="1" thickBot="1">
      <c r="A11" s="116" t="s">
        <v>11</v>
      </c>
      <c r="B11" s="116"/>
      <c r="C11" s="123">
        <f>N5</f>
        <v>0</v>
      </c>
      <c r="D11" s="123">
        <f>SUM(O5:O16)</f>
        <v>0</v>
      </c>
      <c r="E11" s="123">
        <f>'Capital Sources&amp;Uses'!$C$10-'Loan Repayment'!P16</f>
        <v>0</v>
      </c>
      <c r="F11" s="123">
        <f>B10-E11</f>
        <v>0</v>
      </c>
      <c r="H11" s="116">
        <f t="shared" si="1"/>
        <v>7</v>
      </c>
      <c r="I11" s="121">
        <f t="shared" si="0"/>
        <v>890.26326851890678</v>
      </c>
      <c r="J11" s="121">
        <f>K10*('Capital Sources&amp;Uses'!$B$12/12)</f>
        <v>452.69420415769451</v>
      </c>
      <c r="K11" s="121">
        <f t="shared" si="2"/>
        <v>71993.503600869924</v>
      </c>
      <c r="M11" s="57">
        <f t="shared" si="3"/>
        <v>19</v>
      </c>
      <c r="N11" s="63">
        <f t="shared" si="4"/>
        <v>0</v>
      </c>
      <c r="O11" s="121">
        <f>P10*'Capital Sources&amp;Uses'!$C$12/12</f>
        <v>0</v>
      </c>
      <c r="P11" s="121">
        <f t="shared" si="5"/>
        <v>0</v>
      </c>
      <c r="R11" s="116">
        <f t="shared" si="6"/>
        <v>31</v>
      </c>
      <c r="S11" s="121">
        <f t="shared" si="7"/>
        <v>0</v>
      </c>
      <c r="T11" s="121">
        <f>U10*'Capital Sources&amp;Uses'!$D$12/12</f>
        <v>0</v>
      </c>
      <c r="U11" s="121">
        <f t="shared" si="8"/>
        <v>0</v>
      </c>
      <c r="W11" s="116">
        <f t="shared" si="9"/>
        <v>43</v>
      </c>
      <c r="X11" s="121">
        <f t="shared" si="10"/>
        <v>0</v>
      </c>
      <c r="Y11" s="121">
        <f>Z10*'Capital Sources&amp;Uses'!$E$12/12</f>
        <v>0</v>
      </c>
      <c r="Z11" s="121">
        <f t="shared" si="11"/>
        <v>0</v>
      </c>
      <c r="AB11" s="116">
        <f t="shared" si="12"/>
        <v>55</v>
      </c>
      <c r="AC11" s="123">
        <f t="shared" si="13"/>
        <v>0</v>
      </c>
      <c r="AD11" s="123">
        <f>AE10*'Capital Sources&amp;Uses'!$F$12/12</f>
        <v>0</v>
      </c>
      <c r="AE11" s="123">
        <f t="shared" si="14"/>
        <v>0</v>
      </c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</row>
    <row r="12" spans="1:60" ht="16" thickTop="1" thickBot="1">
      <c r="A12" s="116" t="s">
        <v>12</v>
      </c>
      <c r="B12" s="116"/>
      <c r="C12" s="123"/>
      <c r="D12" s="123">
        <f>SUM(O17:O28)</f>
        <v>0</v>
      </c>
      <c r="E12" s="123">
        <f>$P$16-$P$28</f>
        <v>0</v>
      </c>
      <c r="F12" s="123">
        <f>F11-E12</f>
        <v>0</v>
      </c>
      <c r="H12" s="116">
        <f t="shared" si="1"/>
        <v>8</v>
      </c>
      <c r="I12" s="121">
        <f t="shared" si="0"/>
        <v>890.26326851890678</v>
      </c>
      <c r="J12" s="121">
        <f>K11*('Capital Sources&amp;Uses'!$B$12/12)</f>
        <v>449.95939750543698</v>
      </c>
      <c r="K12" s="121">
        <f t="shared" si="2"/>
        <v>71553.199729856453</v>
      </c>
      <c r="M12" s="57">
        <f t="shared" si="3"/>
        <v>20</v>
      </c>
      <c r="N12" s="63">
        <f t="shared" si="4"/>
        <v>0</v>
      </c>
      <c r="O12" s="121">
        <f>P11*'Capital Sources&amp;Uses'!$C$12/12</f>
        <v>0</v>
      </c>
      <c r="P12" s="121">
        <f t="shared" si="5"/>
        <v>0</v>
      </c>
      <c r="R12" s="116">
        <f t="shared" si="6"/>
        <v>32</v>
      </c>
      <c r="S12" s="121">
        <f t="shared" si="7"/>
        <v>0</v>
      </c>
      <c r="T12" s="121">
        <f>U11*'Capital Sources&amp;Uses'!$D$12/12</f>
        <v>0</v>
      </c>
      <c r="U12" s="121">
        <f t="shared" si="8"/>
        <v>0</v>
      </c>
      <c r="W12" s="116">
        <f t="shared" si="9"/>
        <v>44</v>
      </c>
      <c r="X12" s="121">
        <f t="shared" si="10"/>
        <v>0</v>
      </c>
      <c r="Y12" s="121">
        <f>Z11*'Capital Sources&amp;Uses'!$E$12/12</f>
        <v>0</v>
      </c>
      <c r="Z12" s="121">
        <f t="shared" si="11"/>
        <v>0</v>
      </c>
      <c r="AB12" s="116">
        <f t="shared" si="12"/>
        <v>56</v>
      </c>
      <c r="AC12" s="123">
        <f t="shared" si="13"/>
        <v>0</v>
      </c>
      <c r="AD12" s="123">
        <f>AE11*'Capital Sources&amp;Uses'!$F$12/12</f>
        <v>0</v>
      </c>
      <c r="AE12" s="123">
        <f t="shared" si="14"/>
        <v>0</v>
      </c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</row>
    <row r="13" spans="1:60" ht="16" thickTop="1" thickBot="1">
      <c r="A13" s="116" t="s">
        <v>13</v>
      </c>
      <c r="B13" s="116"/>
      <c r="C13" s="123"/>
      <c r="D13" s="123">
        <f>SUM(O29:O40)</f>
        <v>0</v>
      </c>
      <c r="E13" s="123">
        <f>$P$28-$P$40</f>
        <v>0</v>
      </c>
      <c r="F13" s="123">
        <f>F12-E13</f>
        <v>0</v>
      </c>
      <c r="H13" s="116">
        <f t="shared" si="1"/>
        <v>9</v>
      </c>
      <c r="I13" s="121">
        <f t="shared" si="0"/>
        <v>890.26326851890678</v>
      </c>
      <c r="J13" s="121">
        <f>K12*('Capital Sources&amp;Uses'!$B$12/12)</f>
        <v>447.20749831160282</v>
      </c>
      <c r="K13" s="121">
        <f t="shared" si="2"/>
        <v>71110.143959649155</v>
      </c>
      <c r="M13" s="57">
        <f t="shared" si="3"/>
        <v>21</v>
      </c>
      <c r="N13" s="63">
        <f t="shared" si="4"/>
        <v>0</v>
      </c>
      <c r="O13" s="121">
        <f>P12*'Capital Sources&amp;Uses'!$C$12/12</f>
        <v>0</v>
      </c>
      <c r="P13" s="121">
        <f t="shared" si="5"/>
        <v>0</v>
      </c>
      <c r="R13" s="116">
        <f t="shared" si="6"/>
        <v>33</v>
      </c>
      <c r="S13" s="121">
        <f t="shared" si="7"/>
        <v>0</v>
      </c>
      <c r="T13" s="121">
        <f>U12*'Capital Sources&amp;Uses'!$D$12/12</f>
        <v>0</v>
      </c>
      <c r="U13" s="121">
        <f t="shared" si="8"/>
        <v>0</v>
      </c>
      <c r="W13" s="116">
        <f t="shared" si="9"/>
        <v>45</v>
      </c>
      <c r="X13" s="121">
        <f t="shared" si="10"/>
        <v>0</v>
      </c>
      <c r="Y13" s="121">
        <f>Z12*'Capital Sources&amp;Uses'!$E$12/12</f>
        <v>0</v>
      </c>
      <c r="Z13" s="121">
        <f t="shared" si="11"/>
        <v>0</v>
      </c>
      <c r="AB13" s="116">
        <f t="shared" si="12"/>
        <v>57</v>
      </c>
      <c r="AC13" s="123">
        <f t="shared" si="13"/>
        <v>0</v>
      </c>
      <c r="AD13" s="123">
        <f>AE12*'Capital Sources&amp;Uses'!$F$12/12</f>
        <v>0</v>
      </c>
      <c r="AE13" s="123">
        <f t="shared" si="14"/>
        <v>0</v>
      </c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</row>
    <row r="14" spans="1:60" ht="16" thickTop="1" thickBot="1">
      <c r="A14" s="116" t="s">
        <v>14</v>
      </c>
      <c r="B14" s="116"/>
      <c r="C14" s="123"/>
      <c r="D14" s="123">
        <f>SUM(O41:O52)</f>
        <v>0</v>
      </c>
      <c r="E14" s="123">
        <f>$P$40-$P$52</f>
        <v>0</v>
      </c>
      <c r="F14" s="123">
        <f>F13-E14</f>
        <v>0</v>
      </c>
      <c r="H14" s="116">
        <f t="shared" si="1"/>
        <v>10</v>
      </c>
      <c r="I14" s="121">
        <f t="shared" si="0"/>
        <v>890.26326851890678</v>
      </c>
      <c r="J14" s="121">
        <f>K13*('Capital Sources&amp;Uses'!$B$12/12)</f>
        <v>444.43839974780718</v>
      </c>
      <c r="K14" s="121">
        <f t="shared" si="2"/>
        <v>70664.319090878067</v>
      </c>
      <c r="M14" s="57">
        <f t="shared" si="3"/>
        <v>22</v>
      </c>
      <c r="N14" s="63">
        <f t="shared" si="4"/>
        <v>0</v>
      </c>
      <c r="O14" s="121">
        <f>P13*'Capital Sources&amp;Uses'!$C$12/12</f>
        <v>0</v>
      </c>
      <c r="P14" s="121">
        <f t="shared" si="5"/>
        <v>0</v>
      </c>
      <c r="R14" s="116">
        <f t="shared" si="6"/>
        <v>34</v>
      </c>
      <c r="S14" s="121">
        <f t="shared" si="7"/>
        <v>0</v>
      </c>
      <c r="T14" s="121">
        <f>U13*'Capital Sources&amp;Uses'!$D$12/12</f>
        <v>0</v>
      </c>
      <c r="U14" s="121">
        <f t="shared" si="8"/>
        <v>0</v>
      </c>
      <c r="W14" s="116">
        <f t="shared" si="9"/>
        <v>46</v>
      </c>
      <c r="X14" s="121">
        <f t="shared" si="10"/>
        <v>0</v>
      </c>
      <c r="Y14" s="121">
        <f>Z13*'Capital Sources&amp;Uses'!$E$12/12</f>
        <v>0</v>
      </c>
      <c r="Z14" s="121">
        <f t="shared" si="11"/>
        <v>0</v>
      </c>
      <c r="AB14" s="116">
        <f t="shared" si="12"/>
        <v>58</v>
      </c>
      <c r="AC14" s="123">
        <f t="shared" si="13"/>
        <v>0</v>
      </c>
      <c r="AD14" s="123">
        <f>AE13*'Capital Sources&amp;Uses'!$F$12/12</f>
        <v>0</v>
      </c>
      <c r="AE14" s="123">
        <f t="shared" si="14"/>
        <v>0</v>
      </c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</row>
    <row r="15" spans="1:60" ht="16" thickTop="1" thickBot="1">
      <c r="A15" s="116" t="s">
        <v>58</v>
      </c>
      <c r="B15" s="116"/>
      <c r="C15" s="123"/>
      <c r="D15" s="123">
        <f>SUM(O53:O64)</f>
        <v>0</v>
      </c>
      <c r="E15" s="123">
        <f>$P$52-$P$64</f>
        <v>0</v>
      </c>
      <c r="F15" s="123">
        <f>F14-E15</f>
        <v>0</v>
      </c>
      <c r="H15" s="116">
        <f t="shared" si="1"/>
        <v>11</v>
      </c>
      <c r="I15" s="121">
        <f t="shared" si="0"/>
        <v>890.26326851890678</v>
      </c>
      <c r="J15" s="121">
        <f>K14*('Capital Sources&amp;Uses'!$B$12/12)</f>
        <v>441.65199431798789</v>
      </c>
      <c r="K15" s="121">
        <f t="shared" si="2"/>
        <v>70215.707816677153</v>
      </c>
      <c r="M15" s="57">
        <f t="shared" si="3"/>
        <v>23</v>
      </c>
      <c r="N15" s="63">
        <f t="shared" si="4"/>
        <v>0</v>
      </c>
      <c r="O15" s="121">
        <f>P14*'Capital Sources&amp;Uses'!$C$12/12</f>
        <v>0</v>
      </c>
      <c r="P15" s="121">
        <f t="shared" si="5"/>
        <v>0</v>
      </c>
      <c r="R15" s="116">
        <f t="shared" si="6"/>
        <v>35</v>
      </c>
      <c r="S15" s="121">
        <f t="shared" si="7"/>
        <v>0</v>
      </c>
      <c r="T15" s="121">
        <f>U14*'Capital Sources&amp;Uses'!$D$12/12</f>
        <v>0</v>
      </c>
      <c r="U15" s="121">
        <f t="shared" si="8"/>
        <v>0</v>
      </c>
      <c r="W15" s="116">
        <f t="shared" si="9"/>
        <v>47</v>
      </c>
      <c r="X15" s="121">
        <f t="shared" si="10"/>
        <v>0</v>
      </c>
      <c r="Y15" s="121">
        <f>Z14*'Capital Sources&amp;Uses'!$E$12/12</f>
        <v>0</v>
      </c>
      <c r="Z15" s="121">
        <f t="shared" si="11"/>
        <v>0</v>
      </c>
      <c r="AB15" s="116">
        <f t="shared" si="12"/>
        <v>59</v>
      </c>
      <c r="AC15" s="123">
        <f t="shared" si="13"/>
        <v>0</v>
      </c>
      <c r="AD15" s="123">
        <f>AE14*'Capital Sources&amp;Uses'!$F$12/12</f>
        <v>0</v>
      </c>
      <c r="AE15" s="123">
        <f t="shared" si="14"/>
        <v>0</v>
      </c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</row>
    <row r="16" spans="1:60" ht="16" thickTop="1" thickBot="1">
      <c r="A16" s="116"/>
      <c r="B16" s="116"/>
      <c r="C16" s="123"/>
      <c r="D16" s="123"/>
      <c r="E16" s="123"/>
      <c r="F16" s="123"/>
      <c r="H16" s="116">
        <f t="shared" si="1"/>
        <v>12</v>
      </c>
      <c r="I16" s="121">
        <f t="shared" si="0"/>
        <v>890.26326851890678</v>
      </c>
      <c r="J16" s="121">
        <f>K15*('Capital Sources&amp;Uses'!$B$12/12)</f>
        <v>438.84817385423219</v>
      </c>
      <c r="K16" s="121">
        <f t="shared" si="2"/>
        <v>69764.292722012484</v>
      </c>
      <c r="M16" s="57">
        <f t="shared" si="3"/>
        <v>24</v>
      </c>
      <c r="N16" s="63">
        <f t="shared" si="4"/>
        <v>0</v>
      </c>
      <c r="O16" s="121">
        <f>P15*'Capital Sources&amp;Uses'!$C$12/12</f>
        <v>0</v>
      </c>
      <c r="P16" s="121">
        <f t="shared" si="5"/>
        <v>0</v>
      </c>
      <c r="R16" s="116">
        <f t="shared" si="6"/>
        <v>36</v>
      </c>
      <c r="S16" s="121">
        <f t="shared" si="7"/>
        <v>0</v>
      </c>
      <c r="T16" s="121">
        <f>U15*'Capital Sources&amp;Uses'!$D$12/12</f>
        <v>0</v>
      </c>
      <c r="U16" s="121">
        <f t="shared" si="8"/>
        <v>0</v>
      </c>
      <c r="W16" s="116">
        <f t="shared" si="9"/>
        <v>48</v>
      </c>
      <c r="X16" s="121">
        <f t="shared" si="10"/>
        <v>0</v>
      </c>
      <c r="Y16" s="121">
        <f>Z15*'Capital Sources&amp;Uses'!$E$12/12</f>
        <v>0</v>
      </c>
      <c r="Z16" s="121">
        <f t="shared" si="11"/>
        <v>0</v>
      </c>
      <c r="AB16" s="116">
        <f t="shared" si="12"/>
        <v>60</v>
      </c>
      <c r="AC16" s="123">
        <f t="shared" si="13"/>
        <v>0</v>
      </c>
      <c r="AD16" s="123">
        <f>AE15*'Capital Sources&amp;Uses'!$F$12/12</f>
        <v>0</v>
      </c>
      <c r="AE16" s="123">
        <f t="shared" si="14"/>
        <v>0</v>
      </c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</row>
    <row r="17" spans="1:60" ht="16" thickTop="1" thickBot="1">
      <c r="A17" s="116" t="s">
        <v>60</v>
      </c>
      <c r="B17" s="129">
        <f>'Capital Sources&amp;Uses'!D10</f>
        <v>0</v>
      </c>
      <c r="C17" s="123"/>
      <c r="D17" s="123"/>
      <c r="E17" s="123"/>
      <c r="F17" s="123"/>
      <c r="H17" s="116">
        <f t="shared" si="1"/>
        <v>13</v>
      </c>
      <c r="I17" s="121">
        <f t="shared" si="0"/>
        <v>890.26326851890678</v>
      </c>
      <c r="J17" s="121">
        <f>K16*('Capital Sources&amp;Uses'!$B$12/12)</f>
        <v>436.02682951257799</v>
      </c>
      <c r="K17" s="121">
        <f t="shared" si="2"/>
        <v>69310.056283006154</v>
      </c>
      <c r="M17" s="57">
        <f t="shared" si="3"/>
        <v>25</v>
      </c>
      <c r="N17" s="63">
        <f t="shared" si="4"/>
        <v>0</v>
      </c>
      <c r="O17" s="121">
        <f>P16*'Capital Sources&amp;Uses'!$C$12/12</f>
        <v>0</v>
      </c>
      <c r="P17" s="121">
        <f t="shared" si="5"/>
        <v>0</v>
      </c>
      <c r="R17" s="116">
        <f t="shared" si="6"/>
        <v>37</v>
      </c>
      <c r="S17" s="121">
        <f t="shared" si="7"/>
        <v>0</v>
      </c>
      <c r="T17" s="121">
        <f>U16*'Capital Sources&amp;Uses'!$D$12/12</f>
        <v>0</v>
      </c>
      <c r="U17" s="121">
        <f t="shared" si="8"/>
        <v>0</v>
      </c>
      <c r="W17" s="116">
        <f t="shared" si="9"/>
        <v>49</v>
      </c>
      <c r="X17" s="121">
        <f t="shared" si="10"/>
        <v>0</v>
      </c>
      <c r="Y17" s="121">
        <f>Z16*'Capital Sources&amp;Uses'!$E$12/12</f>
        <v>0</v>
      </c>
      <c r="Z17" s="121">
        <f t="shared" si="11"/>
        <v>0</v>
      </c>
      <c r="AB17" s="116">
        <f t="shared" si="12"/>
        <v>61</v>
      </c>
      <c r="AC17" s="123">
        <f t="shared" si="13"/>
        <v>0</v>
      </c>
      <c r="AD17" s="123">
        <f>AE16*'Capital Sources&amp;Uses'!$F$12/12</f>
        <v>0</v>
      </c>
      <c r="AE17" s="123">
        <f t="shared" si="14"/>
        <v>0</v>
      </c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</row>
    <row r="18" spans="1:60" ht="16" thickTop="1" thickBot="1">
      <c r="A18" s="116" t="s">
        <v>12</v>
      </c>
      <c r="B18" s="123"/>
      <c r="C18" s="123">
        <f>S5</f>
        <v>0</v>
      </c>
      <c r="D18" s="123">
        <f>SUM(T5:T16)</f>
        <v>0</v>
      </c>
      <c r="E18" s="123">
        <f>'Capital Sources&amp;Uses'!$D$10-'Loan Repayment'!$U$16</f>
        <v>0</v>
      </c>
      <c r="F18" s="123">
        <f>B17-E18</f>
        <v>0</v>
      </c>
      <c r="H18" s="116">
        <f t="shared" si="1"/>
        <v>14</v>
      </c>
      <c r="I18" s="121">
        <f t="shared" si="0"/>
        <v>890.26326851890678</v>
      </c>
      <c r="J18" s="121">
        <f>K17*('Capital Sources&amp;Uses'!$B$12/12)</f>
        <v>433.18785176878845</v>
      </c>
      <c r="K18" s="121">
        <f t="shared" si="2"/>
        <v>68852.980866256039</v>
      </c>
      <c r="M18" s="57">
        <f t="shared" si="3"/>
        <v>26</v>
      </c>
      <c r="N18" s="63">
        <f t="shared" si="4"/>
        <v>0</v>
      </c>
      <c r="O18" s="121">
        <f>P17*'Capital Sources&amp;Uses'!$C$12/12</f>
        <v>0</v>
      </c>
      <c r="P18" s="121">
        <f t="shared" si="5"/>
        <v>0</v>
      </c>
      <c r="R18" s="116">
        <f t="shared" si="6"/>
        <v>38</v>
      </c>
      <c r="S18" s="121">
        <f t="shared" si="7"/>
        <v>0</v>
      </c>
      <c r="T18" s="121">
        <f>U17*'Capital Sources&amp;Uses'!$D$12/12</f>
        <v>0</v>
      </c>
      <c r="U18" s="121">
        <f t="shared" si="8"/>
        <v>0</v>
      </c>
      <c r="W18" s="116">
        <f t="shared" si="9"/>
        <v>50</v>
      </c>
      <c r="X18" s="121">
        <f t="shared" si="10"/>
        <v>0</v>
      </c>
      <c r="Y18" s="121">
        <f>Z17*'Capital Sources&amp;Uses'!$E$12/12</f>
        <v>0</v>
      </c>
      <c r="Z18" s="121">
        <f t="shared" si="11"/>
        <v>0</v>
      </c>
      <c r="AB18" s="116">
        <f t="shared" si="12"/>
        <v>62</v>
      </c>
      <c r="AC18" s="123">
        <f t="shared" si="13"/>
        <v>0</v>
      </c>
      <c r="AD18" s="123">
        <f>AE17*'Capital Sources&amp;Uses'!$F$12/12</f>
        <v>0</v>
      </c>
      <c r="AE18" s="123">
        <f t="shared" si="14"/>
        <v>0</v>
      </c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</row>
    <row r="19" spans="1:60" ht="16" thickTop="1" thickBot="1">
      <c r="A19" s="116" t="s">
        <v>13</v>
      </c>
      <c r="B19" s="123"/>
      <c r="C19" s="123"/>
      <c r="D19" s="123">
        <f>SUM(T17:T28)</f>
        <v>0</v>
      </c>
      <c r="E19" s="123">
        <f>$U$16-$U$28</f>
        <v>0</v>
      </c>
      <c r="F19" s="123">
        <f>F18-E19</f>
        <v>0</v>
      </c>
      <c r="H19" s="116">
        <f t="shared" si="1"/>
        <v>15</v>
      </c>
      <c r="I19" s="121">
        <f t="shared" si="0"/>
        <v>890.26326851890678</v>
      </c>
      <c r="J19" s="121">
        <f>K18*('Capital Sources&amp;Uses'!$B$12/12)</f>
        <v>430.33113041410019</v>
      </c>
      <c r="K19" s="121">
        <f t="shared" si="2"/>
        <v>68393.048728151232</v>
      </c>
      <c r="M19" s="57">
        <f t="shared" si="3"/>
        <v>27</v>
      </c>
      <c r="N19" s="63">
        <f t="shared" si="4"/>
        <v>0</v>
      </c>
      <c r="O19" s="121">
        <f>P18*'Capital Sources&amp;Uses'!$C$12/12</f>
        <v>0</v>
      </c>
      <c r="P19" s="121">
        <f t="shared" si="5"/>
        <v>0</v>
      </c>
      <c r="R19" s="116">
        <f t="shared" si="6"/>
        <v>39</v>
      </c>
      <c r="S19" s="121">
        <f t="shared" si="7"/>
        <v>0</v>
      </c>
      <c r="T19" s="121">
        <f>U18*'Capital Sources&amp;Uses'!$D$12/12</f>
        <v>0</v>
      </c>
      <c r="U19" s="121">
        <f t="shared" si="8"/>
        <v>0</v>
      </c>
      <c r="W19" s="116">
        <f t="shared" si="9"/>
        <v>51</v>
      </c>
      <c r="X19" s="121">
        <f t="shared" si="10"/>
        <v>0</v>
      </c>
      <c r="Y19" s="121">
        <f>Z18*'Capital Sources&amp;Uses'!$E$12/12</f>
        <v>0</v>
      </c>
      <c r="Z19" s="121">
        <f t="shared" si="11"/>
        <v>0</v>
      </c>
      <c r="AB19" s="116">
        <f t="shared" si="12"/>
        <v>63</v>
      </c>
      <c r="AC19" s="123">
        <f t="shared" si="13"/>
        <v>0</v>
      </c>
      <c r="AD19" s="123">
        <f>AE18*'Capital Sources&amp;Uses'!$F$12/12</f>
        <v>0</v>
      </c>
      <c r="AE19" s="123">
        <f t="shared" si="14"/>
        <v>0</v>
      </c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</row>
    <row r="20" spans="1:60" ht="16" thickTop="1" thickBot="1">
      <c r="A20" s="116" t="s">
        <v>14</v>
      </c>
      <c r="B20" s="123"/>
      <c r="C20" s="123"/>
      <c r="D20" s="123">
        <f>SUM(T29:T40)</f>
        <v>0</v>
      </c>
      <c r="E20" s="123">
        <f>$U$28-$U$40</f>
        <v>0</v>
      </c>
      <c r="F20" s="123">
        <f>F19-E20</f>
        <v>0</v>
      </c>
      <c r="H20" s="116">
        <f t="shared" si="1"/>
        <v>16</v>
      </c>
      <c r="I20" s="121">
        <f t="shared" si="0"/>
        <v>890.26326851890678</v>
      </c>
      <c r="J20" s="121">
        <f>K19*('Capital Sources&amp;Uses'!$B$12/12)</f>
        <v>427.45655455094516</v>
      </c>
      <c r="K20" s="121">
        <f t="shared" si="2"/>
        <v>67930.24201418327</v>
      </c>
      <c r="M20" s="57">
        <f t="shared" si="3"/>
        <v>28</v>
      </c>
      <c r="N20" s="63">
        <f t="shared" si="4"/>
        <v>0</v>
      </c>
      <c r="O20" s="121">
        <f>P19*'Capital Sources&amp;Uses'!$C$12/12</f>
        <v>0</v>
      </c>
      <c r="P20" s="121">
        <f t="shared" si="5"/>
        <v>0</v>
      </c>
      <c r="R20" s="116">
        <f t="shared" si="6"/>
        <v>40</v>
      </c>
      <c r="S20" s="121">
        <f t="shared" si="7"/>
        <v>0</v>
      </c>
      <c r="T20" s="121">
        <f>U19*'Capital Sources&amp;Uses'!$D$12/12</f>
        <v>0</v>
      </c>
      <c r="U20" s="121">
        <f t="shared" si="8"/>
        <v>0</v>
      </c>
      <c r="W20" s="116">
        <f t="shared" si="9"/>
        <v>52</v>
      </c>
      <c r="X20" s="121">
        <f t="shared" si="10"/>
        <v>0</v>
      </c>
      <c r="Y20" s="121">
        <f>Z19*'Capital Sources&amp;Uses'!$E$12/12</f>
        <v>0</v>
      </c>
      <c r="Z20" s="121">
        <f t="shared" si="11"/>
        <v>0</v>
      </c>
      <c r="AB20" s="116">
        <f t="shared" si="12"/>
        <v>64</v>
      </c>
      <c r="AC20" s="123">
        <f t="shared" si="13"/>
        <v>0</v>
      </c>
      <c r="AD20" s="123">
        <f>AE19*'Capital Sources&amp;Uses'!$F$12/12</f>
        <v>0</v>
      </c>
      <c r="AE20" s="123">
        <f t="shared" si="14"/>
        <v>0</v>
      </c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</row>
    <row r="21" spans="1:60" ht="16" thickTop="1" thickBot="1">
      <c r="A21" s="116" t="s">
        <v>58</v>
      </c>
      <c r="B21" s="123"/>
      <c r="C21" s="123"/>
      <c r="D21" s="123">
        <f>SUM(T41:T52)</f>
        <v>0</v>
      </c>
      <c r="E21" s="123">
        <f>U40-U52</f>
        <v>0</v>
      </c>
      <c r="F21" s="123">
        <f>F20-E21</f>
        <v>0</v>
      </c>
      <c r="H21" s="116">
        <f t="shared" si="1"/>
        <v>17</v>
      </c>
      <c r="I21" s="121">
        <f t="shared" si="0"/>
        <v>890.26326851890678</v>
      </c>
      <c r="J21" s="121">
        <f>K20*('Capital Sources&amp;Uses'!$B$12/12)</f>
        <v>424.56401258864543</v>
      </c>
      <c r="K21" s="121">
        <f t="shared" si="2"/>
        <v>67464.54275825301</v>
      </c>
      <c r="M21" s="57">
        <f t="shared" si="3"/>
        <v>29</v>
      </c>
      <c r="N21" s="63">
        <f t="shared" si="4"/>
        <v>0</v>
      </c>
      <c r="O21" s="121">
        <f>P20*'Capital Sources&amp;Uses'!$C$12/12</f>
        <v>0</v>
      </c>
      <c r="P21" s="121">
        <f t="shared" si="5"/>
        <v>0</v>
      </c>
      <c r="R21" s="116">
        <f t="shared" si="6"/>
        <v>41</v>
      </c>
      <c r="S21" s="121">
        <f t="shared" si="7"/>
        <v>0</v>
      </c>
      <c r="T21" s="121">
        <f>U20*'Capital Sources&amp;Uses'!$D$12/12</f>
        <v>0</v>
      </c>
      <c r="U21" s="121">
        <f t="shared" si="8"/>
        <v>0</v>
      </c>
      <c r="W21" s="116">
        <f t="shared" si="9"/>
        <v>53</v>
      </c>
      <c r="X21" s="121">
        <f t="shared" si="10"/>
        <v>0</v>
      </c>
      <c r="Y21" s="121">
        <f>Z20*'Capital Sources&amp;Uses'!$E$12/12</f>
        <v>0</v>
      </c>
      <c r="Z21" s="121">
        <f t="shared" si="11"/>
        <v>0</v>
      </c>
      <c r="AB21" s="116">
        <f t="shared" si="12"/>
        <v>65</v>
      </c>
      <c r="AC21" s="123">
        <f t="shared" si="13"/>
        <v>0</v>
      </c>
      <c r="AD21" s="123">
        <f>AE20*'Capital Sources&amp;Uses'!$F$12/12</f>
        <v>0</v>
      </c>
      <c r="AE21" s="123">
        <f t="shared" si="14"/>
        <v>0</v>
      </c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</row>
    <row r="22" spans="1:60" ht="16" thickTop="1" thickBot="1">
      <c r="A22" s="116"/>
      <c r="B22" s="123"/>
      <c r="C22" s="123"/>
      <c r="D22" s="123"/>
      <c r="E22" s="123"/>
      <c r="F22" s="123"/>
      <c r="H22" s="116">
        <f t="shared" si="1"/>
        <v>18</v>
      </c>
      <c r="I22" s="121">
        <f t="shared" si="0"/>
        <v>890.26326851890678</v>
      </c>
      <c r="J22" s="121">
        <f>K21*('Capital Sources&amp;Uses'!$B$12/12)</f>
        <v>421.65339223908126</v>
      </c>
      <c r="K22" s="121">
        <f t="shared" si="2"/>
        <v>66995.932881973189</v>
      </c>
      <c r="M22" s="57">
        <f t="shared" si="3"/>
        <v>30</v>
      </c>
      <c r="N22" s="63">
        <f t="shared" si="4"/>
        <v>0</v>
      </c>
      <c r="O22" s="121">
        <f>P21*'Capital Sources&amp;Uses'!$C$12/12</f>
        <v>0</v>
      </c>
      <c r="P22" s="121">
        <f t="shared" si="5"/>
        <v>0</v>
      </c>
      <c r="R22" s="116">
        <f t="shared" si="6"/>
        <v>42</v>
      </c>
      <c r="S22" s="121">
        <f t="shared" si="7"/>
        <v>0</v>
      </c>
      <c r="T22" s="121">
        <f>U21*'Capital Sources&amp;Uses'!$D$12/12</f>
        <v>0</v>
      </c>
      <c r="U22" s="121">
        <f t="shared" si="8"/>
        <v>0</v>
      </c>
      <c r="W22" s="116">
        <f t="shared" si="9"/>
        <v>54</v>
      </c>
      <c r="X22" s="121">
        <f t="shared" si="10"/>
        <v>0</v>
      </c>
      <c r="Y22" s="121">
        <f>Z21*'Capital Sources&amp;Uses'!$E$12/12</f>
        <v>0</v>
      </c>
      <c r="Z22" s="121">
        <f t="shared" si="11"/>
        <v>0</v>
      </c>
      <c r="AB22" s="116">
        <f t="shared" si="12"/>
        <v>66</v>
      </c>
      <c r="AC22" s="123">
        <f t="shared" si="13"/>
        <v>0</v>
      </c>
      <c r="AD22" s="123">
        <f>AE21*'Capital Sources&amp;Uses'!$F$12/12</f>
        <v>0</v>
      </c>
      <c r="AE22" s="123">
        <f t="shared" si="14"/>
        <v>0</v>
      </c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</row>
    <row r="23" spans="1:60" ht="16" thickTop="1" thickBot="1">
      <c r="A23" s="116" t="s">
        <v>61</v>
      </c>
      <c r="B23" s="129">
        <f>'Capital Sources&amp;Uses'!E10</f>
        <v>0</v>
      </c>
      <c r="C23" s="123"/>
      <c r="D23" s="123"/>
      <c r="E23" s="123"/>
      <c r="F23" s="123"/>
      <c r="H23" s="116">
        <f t="shared" si="1"/>
        <v>19</v>
      </c>
      <c r="I23" s="121">
        <f t="shared" si="0"/>
        <v>890.26326851890678</v>
      </c>
      <c r="J23" s="121">
        <f>K22*('Capital Sources&amp;Uses'!$B$12/12)</f>
        <v>418.72458051233241</v>
      </c>
      <c r="K23" s="121">
        <f t="shared" si="2"/>
        <v>66524.394193966626</v>
      </c>
      <c r="M23" s="57">
        <f t="shared" si="3"/>
        <v>31</v>
      </c>
      <c r="N23" s="63">
        <f t="shared" si="4"/>
        <v>0</v>
      </c>
      <c r="O23" s="121">
        <f>P22*'Capital Sources&amp;Uses'!$C$12/12</f>
        <v>0</v>
      </c>
      <c r="P23" s="121">
        <f t="shared" si="5"/>
        <v>0</v>
      </c>
      <c r="R23" s="116">
        <f t="shared" si="6"/>
        <v>43</v>
      </c>
      <c r="S23" s="121">
        <f t="shared" si="7"/>
        <v>0</v>
      </c>
      <c r="T23" s="121">
        <f>U22*'Capital Sources&amp;Uses'!$D$12/12</f>
        <v>0</v>
      </c>
      <c r="U23" s="121">
        <f t="shared" si="8"/>
        <v>0</v>
      </c>
      <c r="W23" s="116">
        <f t="shared" si="9"/>
        <v>55</v>
      </c>
      <c r="X23" s="121">
        <f t="shared" si="10"/>
        <v>0</v>
      </c>
      <c r="Y23" s="121">
        <f>Z22*'Capital Sources&amp;Uses'!$E$12/12</f>
        <v>0</v>
      </c>
      <c r="Z23" s="121">
        <f t="shared" si="11"/>
        <v>0</v>
      </c>
      <c r="AB23" s="116">
        <f t="shared" si="12"/>
        <v>67</v>
      </c>
      <c r="AC23" s="123">
        <f t="shared" si="13"/>
        <v>0</v>
      </c>
      <c r="AD23" s="123">
        <f>AE22*'Capital Sources&amp;Uses'!$F$12/12</f>
        <v>0</v>
      </c>
      <c r="AE23" s="123">
        <f t="shared" si="14"/>
        <v>0</v>
      </c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</row>
    <row r="24" spans="1:60" ht="16" thickTop="1" thickBot="1">
      <c r="A24" s="116" t="s">
        <v>13</v>
      </c>
      <c r="B24" s="123"/>
      <c r="C24" s="123">
        <f>X5</f>
        <v>0</v>
      </c>
      <c r="D24" s="123">
        <f>SUM(Y5:Y16)</f>
        <v>0</v>
      </c>
      <c r="E24" s="123">
        <f>'Capital Sources&amp;Uses'!$E$10-'Loan Repayment'!$Z$16</f>
        <v>0</v>
      </c>
      <c r="F24" s="123">
        <f>B23-E24</f>
        <v>0</v>
      </c>
      <c r="H24" s="116">
        <f t="shared" si="1"/>
        <v>20</v>
      </c>
      <c r="I24" s="121">
        <f t="shared" si="0"/>
        <v>890.26326851890678</v>
      </c>
      <c r="J24" s="121">
        <f>K23*('Capital Sources&amp;Uses'!$B$12/12)</f>
        <v>415.77746371229136</v>
      </c>
      <c r="K24" s="121">
        <f t="shared" si="2"/>
        <v>66049.908389160017</v>
      </c>
      <c r="M24" s="57">
        <f t="shared" si="3"/>
        <v>32</v>
      </c>
      <c r="N24" s="63">
        <f t="shared" si="4"/>
        <v>0</v>
      </c>
      <c r="O24" s="121">
        <f>P23*'Capital Sources&amp;Uses'!$C$12/12</f>
        <v>0</v>
      </c>
      <c r="P24" s="121">
        <f t="shared" si="5"/>
        <v>0</v>
      </c>
      <c r="R24" s="116">
        <f t="shared" si="6"/>
        <v>44</v>
      </c>
      <c r="S24" s="121">
        <f t="shared" si="7"/>
        <v>0</v>
      </c>
      <c r="T24" s="121">
        <f>U23*'Capital Sources&amp;Uses'!$D$12/12</f>
        <v>0</v>
      </c>
      <c r="U24" s="121">
        <f t="shared" si="8"/>
        <v>0</v>
      </c>
      <c r="W24" s="116">
        <f t="shared" si="9"/>
        <v>56</v>
      </c>
      <c r="X24" s="121">
        <f t="shared" si="10"/>
        <v>0</v>
      </c>
      <c r="Y24" s="121">
        <f>Z23*'Capital Sources&amp;Uses'!$E$12/12</f>
        <v>0</v>
      </c>
      <c r="Z24" s="121">
        <f t="shared" si="11"/>
        <v>0</v>
      </c>
      <c r="AB24" s="116">
        <f t="shared" si="12"/>
        <v>68</v>
      </c>
      <c r="AC24" s="123">
        <f t="shared" si="13"/>
        <v>0</v>
      </c>
      <c r="AD24" s="123">
        <f>AE23*'Capital Sources&amp;Uses'!$F$12/12</f>
        <v>0</v>
      </c>
      <c r="AE24" s="123">
        <f t="shared" si="14"/>
        <v>0</v>
      </c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</row>
    <row r="25" spans="1:60" ht="16" thickTop="1" thickBot="1">
      <c r="A25" s="116" t="s">
        <v>14</v>
      </c>
      <c r="B25" s="123"/>
      <c r="C25" s="123"/>
      <c r="D25" s="123">
        <f>SUM(Y17:Y28)</f>
        <v>0</v>
      </c>
      <c r="E25" s="123">
        <f>$Z$16-$Z$28</f>
        <v>0</v>
      </c>
      <c r="F25" s="123">
        <f>F24-E25</f>
        <v>0</v>
      </c>
      <c r="H25" s="116">
        <f t="shared" si="1"/>
        <v>21</v>
      </c>
      <c r="I25" s="121">
        <f t="shared" si="0"/>
        <v>890.26326851890678</v>
      </c>
      <c r="J25" s="121">
        <f>K24*('Capital Sources&amp;Uses'!$B$12/12)</f>
        <v>412.81192743225006</v>
      </c>
      <c r="K25" s="121">
        <f t="shared" si="2"/>
        <v>65572.457048073353</v>
      </c>
      <c r="M25" s="57">
        <f t="shared" si="3"/>
        <v>33</v>
      </c>
      <c r="N25" s="63">
        <f t="shared" si="4"/>
        <v>0</v>
      </c>
      <c r="O25" s="121">
        <f>P24*'Capital Sources&amp;Uses'!$C$12/12</f>
        <v>0</v>
      </c>
      <c r="P25" s="121">
        <f t="shared" si="5"/>
        <v>0</v>
      </c>
      <c r="R25" s="116">
        <f t="shared" si="6"/>
        <v>45</v>
      </c>
      <c r="S25" s="121">
        <f t="shared" si="7"/>
        <v>0</v>
      </c>
      <c r="T25" s="121">
        <f>U24*'Capital Sources&amp;Uses'!$D$12/12</f>
        <v>0</v>
      </c>
      <c r="U25" s="121">
        <f t="shared" si="8"/>
        <v>0</v>
      </c>
      <c r="W25" s="116">
        <f t="shared" si="9"/>
        <v>57</v>
      </c>
      <c r="X25" s="121">
        <f t="shared" si="10"/>
        <v>0</v>
      </c>
      <c r="Y25" s="121">
        <f>Z24*'Capital Sources&amp;Uses'!$E$12/12</f>
        <v>0</v>
      </c>
      <c r="Z25" s="121">
        <f t="shared" si="11"/>
        <v>0</v>
      </c>
      <c r="AB25" s="116">
        <f t="shared" si="12"/>
        <v>69</v>
      </c>
      <c r="AC25" s="123">
        <f t="shared" si="13"/>
        <v>0</v>
      </c>
      <c r="AD25" s="123">
        <f>AE24*'Capital Sources&amp;Uses'!$F$12/12</f>
        <v>0</v>
      </c>
      <c r="AE25" s="123">
        <f t="shared" si="14"/>
        <v>0</v>
      </c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</row>
    <row r="26" spans="1:60" ht="16" thickTop="1" thickBot="1">
      <c r="A26" s="116" t="s">
        <v>58</v>
      </c>
      <c r="B26" s="123"/>
      <c r="C26" s="123"/>
      <c r="D26" s="123">
        <f>SUM(Y29:Y40)</f>
        <v>0</v>
      </c>
      <c r="E26" s="123">
        <f>Z28-Z40</f>
        <v>0</v>
      </c>
      <c r="F26" s="123">
        <f>F25-E26</f>
        <v>0</v>
      </c>
      <c r="H26" s="116">
        <f t="shared" si="1"/>
        <v>22</v>
      </c>
      <c r="I26" s="121">
        <f t="shared" si="0"/>
        <v>890.26326851890678</v>
      </c>
      <c r="J26" s="121">
        <f>K25*('Capital Sources&amp;Uses'!$B$12/12)</f>
        <v>409.82785655045842</v>
      </c>
      <c r="K26" s="121">
        <f t="shared" si="2"/>
        <v>65092.021636104902</v>
      </c>
      <c r="M26" s="57">
        <f t="shared" si="3"/>
        <v>34</v>
      </c>
      <c r="N26" s="63">
        <f t="shared" si="4"/>
        <v>0</v>
      </c>
      <c r="O26" s="121">
        <f>P25*'Capital Sources&amp;Uses'!$C$12/12</f>
        <v>0</v>
      </c>
      <c r="P26" s="121">
        <f t="shared" si="5"/>
        <v>0</v>
      </c>
      <c r="R26" s="116">
        <f t="shared" si="6"/>
        <v>46</v>
      </c>
      <c r="S26" s="121">
        <f t="shared" si="7"/>
        <v>0</v>
      </c>
      <c r="T26" s="121">
        <f>U25*'Capital Sources&amp;Uses'!$D$12/12</f>
        <v>0</v>
      </c>
      <c r="U26" s="121">
        <f t="shared" si="8"/>
        <v>0</v>
      </c>
      <c r="W26" s="116">
        <f t="shared" si="9"/>
        <v>58</v>
      </c>
      <c r="X26" s="121">
        <f t="shared" si="10"/>
        <v>0</v>
      </c>
      <c r="Y26" s="121">
        <f>Z25*'Capital Sources&amp;Uses'!$E$12/12</f>
        <v>0</v>
      </c>
      <c r="Z26" s="121">
        <f t="shared" si="11"/>
        <v>0</v>
      </c>
      <c r="AB26" s="116">
        <f t="shared" si="12"/>
        <v>70</v>
      </c>
      <c r="AC26" s="123">
        <f t="shared" si="13"/>
        <v>0</v>
      </c>
      <c r="AD26" s="123">
        <f>AE25*'Capital Sources&amp;Uses'!$F$12/12</f>
        <v>0</v>
      </c>
      <c r="AE26" s="123">
        <f t="shared" si="14"/>
        <v>0</v>
      </c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</row>
    <row r="27" spans="1:60" ht="16" thickTop="1" thickBot="1">
      <c r="A27" s="116"/>
      <c r="B27" s="123"/>
      <c r="C27" s="123"/>
      <c r="D27" s="123"/>
      <c r="E27" s="123"/>
      <c r="F27" s="123"/>
      <c r="H27" s="116">
        <f t="shared" si="1"/>
        <v>23</v>
      </c>
      <c r="I27" s="121">
        <f t="shared" si="0"/>
        <v>890.26326851890678</v>
      </c>
      <c r="J27" s="121">
        <f>K26*('Capital Sources&amp;Uses'!$B$12/12)</f>
        <v>406.82513522565563</v>
      </c>
      <c r="K27" s="121">
        <f t="shared" si="2"/>
        <v>64608.583502811649</v>
      </c>
      <c r="M27" s="57">
        <f t="shared" si="3"/>
        <v>35</v>
      </c>
      <c r="N27" s="63">
        <f t="shared" si="4"/>
        <v>0</v>
      </c>
      <c r="O27" s="121">
        <f>P26*'Capital Sources&amp;Uses'!$C$12/12</f>
        <v>0</v>
      </c>
      <c r="P27" s="121">
        <f t="shared" si="5"/>
        <v>0</v>
      </c>
      <c r="R27" s="116">
        <f t="shared" si="6"/>
        <v>47</v>
      </c>
      <c r="S27" s="121">
        <f t="shared" si="7"/>
        <v>0</v>
      </c>
      <c r="T27" s="121">
        <f>U26*'Capital Sources&amp;Uses'!$D$12/12</f>
        <v>0</v>
      </c>
      <c r="U27" s="121">
        <f t="shared" si="8"/>
        <v>0</v>
      </c>
      <c r="W27" s="116">
        <f t="shared" si="9"/>
        <v>59</v>
      </c>
      <c r="X27" s="121">
        <f t="shared" si="10"/>
        <v>0</v>
      </c>
      <c r="Y27" s="121">
        <f>Z26*'Capital Sources&amp;Uses'!$E$12/12</f>
        <v>0</v>
      </c>
      <c r="Z27" s="121">
        <f t="shared" si="11"/>
        <v>0</v>
      </c>
      <c r="AB27" s="116">
        <f t="shared" si="12"/>
        <v>71</v>
      </c>
      <c r="AC27" s="123">
        <f t="shared" si="13"/>
        <v>0</v>
      </c>
      <c r="AD27" s="123">
        <f>AE26*'Capital Sources&amp;Uses'!$F$12/12</f>
        <v>0</v>
      </c>
      <c r="AE27" s="123">
        <f t="shared" si="14"/>
        <v>0</v>
      </c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</row>
    <row r="28" spans="1:60" ht="16" thickTop="1" thickBot="1">
      <c r="A28" s="116" t="s">
        <v>62</v>
      </c>
      <c r="B28" s="129">
        <f>'Capital Sources&amp;Uses'!F10</f>
        <v>0</v>
      </c>
      <c r="C28" s="123"/>
      <c r="D28" s="123"/>
      <c r="E28" s="123"/>
      <c r="F28" s="123"/>
      <c r="H28" s="116">
        <f t="shared" si="1"/>
        <v>24</v>
      </c>
      <c r="I28" s="121">
        <f t="shared" si="0"/>
        <v>890.26326851890678</v>
      </c>
      <c r="J28" s="121">
        <f>K27*('Capital Sources&amp;Uses'!$B$12/12)</f>
        <v>403.80364689257277</v>
      </c>
      <c r="K28" s="121">
        <f t="shared" si="2"/>
        <v>64122.123881185311</v>
      </c>
      <c r="M28" s="57">
        <f t="shared" si="3"/>
        <v>36</v>
      </c>
      <c r="N28" s="63">
        <f t="shared" si="4"/>
        <v>0</v>
      </c>
      <c r="O28" s="121">
        <f>P27*'Capital Sources&amp;Uses'!$C$12/12</f>
        <v>0</v>
      </c>
      <c r="P28" s="121">
        <f t="shared" si="5"/>
        <v>0</v>
      </c>
      <c r="R28" s="116">
        <f t="shared" si="6"/>
        <v>48</v>
      </c>
      <c r="S28" s="121">
        <f t="shared" si="7"/>
        <v>0</v>
      </c>
      <c r="T28" s="121">
        <f>U27*'Capital Sources&amp;Uses'!$D$12/12</f>
        <v>0</v>
      </c>
      <c r="U28" s="121">
        <f t="shared" si="8"/>
        <v>0</v>
      </c>
      <c r="W28" s="116">
        <f t="shared" si="9"/>
        <v>60</v>
      </c>
      <c r="X28" s="121">
        <f t="shared" si="10"/>
        <v>0</v>
      </c>
      <c r="Y28" s="121">
        <f>Z27*'Capital Sources&amp;Uses'!$E$12/12</f>
        <v>0</v>
      </c>
      <c r="Z28" s="121">
        <f t="shared" si="11"/>
        <v>0</v>
      </c>
      <c r="AB28" s="116">
        <f t="shared" si="12"/>
        <v>72</v>
      </c>
      <c r="AC28" s="123">
        <f t="shared" si="13"/>
        <v>0</v>
      </c>
      <c r="AD28" s="123">
        <f>AE27*'Capital Sources&amp;Uses'!$F$12/12</f>
        <v>0</v>
      </c>
      <c r="AE28" s="123">
        <f t="shared" si="14"/>
        <v>0</v>
      </c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</row>
    <row r="29" spans="1:60" ht="16" thickTop="1" thickBot="1">
      <c r="A29" s="116" t="s">
        <v>14</v>
      </c>
      <c r="B29" s="123"/>
      <c r="C29" s="123">
        <f>AC5</f>
        <v>0</v>
      </c>
      <c r="D29" s="123">
        <f>SUM(AD5:AD16)</f>
        <v>0</v>
      </c>
      <c r="E29" s="123">
        <f>'Capital Sources&amp;Uses'!$F$10-'Loan Repayment'!$AE$16</f>
        <v>0</v>
      </c>
      <c r="F29" s="123">
        <f>B28-E29</f>
        <v>0</v>
      </c>
      <c r="H29" s="116">
        <f t="shared" si="1"/>
        <v>25</v>
      </c>
      <c r="I29" s="121">
        <f t="shared" si="0"/>
        <v>890.26326851890678</v>
      </c>
      <c r="J29" s="121">
        <f>K28*('Capital Sources&amp;Uses'!$B$12/12)</f>
        <v>400.76327425740817</v>
      </c>
      <c r="K29" s="121">
        <f t="shared" si="2"/>
        <v>63632.623886923808</v>
      </c>
      <c r="M29" s="57">
        <f t="shared" si="3"/>
        <v>37</v>
      </c>
      <c r="N29" s="63">
        <f t="shared" si="4"/>
        <v>0</v>
      </c>
      <c r="O29" s="121">
        <f>P28*'Capital Sources&amp;Uses'!$C$12/12</f>
        <v>0</v>
      </c>
      <c r="P29" s="121">
        <f t="shared" si="5"/>
        <v>0</v>
      </c>
      <c r="R29" s="116">
        <f t="shared" si="6"/>
        <v>49</v>
      </c>
      <c r="S29" s="121">
        <f t="shared" si="7"/>
        <v>0</v>
      </c>
      <c r="T29" s="121">
        <f>U28*'Capital Sources&amp;Uses'!$D$12/12</f>
        <v>0</v>
      </c>
      <c r="U29" s="121">
        <f t="shared" si="8"/>
        <v>0</v>
      </c>
      <c r="W29" s="116">
        <f t="shared" si="9"/>
        <v>61</v>
      </c>
      <c r="X29" s="121">
        <f t="shared" si="10"/>
        <v>0</v>
      </c>
      <c r="Y29" s="121">
        <f>Z28*'Capital Sources&amp;Uses'!$E$12/12</f>
        <v>0</v>
      </c>
      <c r="Z29" s="121">
        <f t="shared" si="11"/>
        <v>0</v>
      </c>
      <c r="AB29" s="116">
        <f t="shared" si="12"/>
        <v>73</v>
      </c>
      <c r="AC29" s="123">
        <f t="shared" si="13"/>
        <v>0</v>
      </c>
      <c r="AD29" s="123">
        <f>AE28*'Capital Sources&amp;Uses'!$F$12/12</f>
        <v>0</v>
      </c>
      <c r="AE29" s="123">
        <f t="shared" si="14"/>
        <v>0</v>
      </c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</row>
    <row r="30" spans="1:60" ht="16" thickTop="1" thickBot="1">
      <c r="A30" s="116" t="s">
        <v>58</v>
      </c>
      <c r="B30" s="116"/>
      <c r="C30" s="123"/>
      <c r="D30" s="123">
        <f>SUM(AD17:AD28)</f>
        <v>0</v>
      </c>
      <c r="E30" s="123">
        <f>AE16-AE28</f>
        <v>0</v>
      </c>
      <c r="F30" s="123">
        <f>F29-E30</f>
        <v>0</v>
      </c>
      <c r="H30" s="116">
        <f t="shared" si="1"/>
        <v>26</v>
      </c>
      <c r="I30" s="121">
        <f t="shared" si="0"/>
        <v>890.26326851890678</v>
      </c>
      <c r="J30" s="121">
        <f>K29*('Capital Sources&amp;Uses'!$B$12/12)</f>
        <v>397.70389929327376</v>
      </c>
      <c r="K30" s="121">
        <f t="shared" si="2"/>
        <v>63140.064517698171</v>
      </c>
      <c r="M30" s="57">
        <f t="shared" si="3"/>
        <v>38</v>
      </c>
      <c r="N30" s="63">
        <f t="shared" si="4"/>
        <v>0</v>
      </c>
      <c r="O30" s="121">
        <f>P29*'Capital Sources&amp;Uses'!$C$12/12</f>
        <v>0</v>
      </c>
      <c r="P30" s="121">
        <f t="shared" si="5"/>
        <v>0</v>
      </c>
      <c r="R30" s="116">
        <f t="shared" si="6"/>
        <v>50</v>
      </c>
      <c r="S30" s="121">
        <f t="shared" si="7"/>
        <v>0</v>
      </c>
      <c r="T30" s="121">
        <f>U29*'Capital Sources&amp;Uses'!$D$12/12</f>
        <v>0</v>
      </c>
      <c r="U30" s="121">
        <f t="shared" si="8"/>
        <v>0</v>
      </c>
      <c r="W30" s="116">
        <f t="shared" si="9"/>
        <v>62</v>
      </c>
      <c r="X30" s="121">
        <f t="shared" si="10"/>
        <v>0</v>
      </c>
      <c r="Y30" s="121">
        <f>Z29*'Capital Sources&amp;Uses'!$E$12/12</f>
        <v>0</v>
      </c>
      <c r="Z30" s="121">
        <f t="shared" si="11"/>
        <v>0</v>
      </c>
      <c r="AB30" s="116">
        <f t="shared" si="12"/>
        <v>74</v>
      </c>
      <c r="AC30" s="123">
        <f t="shared" si="13"/>
        <v>0</v>
      </c>
      <c r="AD30" s="123">
        <f>AE29*'Capital Sources&amp;Uses'!$F$12/12</f>
        <v>0</v>
      </c>
      <c r="AE30" s="123">
        <f t="shared" si="14"/>
        <v>0</v>
      </c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</row>
    <row r="31" spans="1:60" ht="16" thickTop="1" thickBot="1">
      <c r="H31" s="116">
        <f t="shared" si="1"/>
        <v>27</v>
      </c>
      <c r="I31" s="121">
        <f t="shared" si="0"/>
        <v>890.26326851890678</v>
      </c>
      <c r="J31" s="121">
        <f>K30*('Capital Sources&amp;Uses'!$B$12/12)</f>
        <v>394.62540323561353</v>
      </c>
      <c r="K31" s="121">
        <f t="shared" si="2"/>
        <v>62644.426652414877</v>
      </c>
      <c r="M31" s="57">
        <f t="shared" si="3"/>
        <v>39</v>
      </c>
      <c r="N31" s="63">
        <f t="shared" si="4"/>
        <v>0</v>
      </c>
      <c r="O31" s="121">
        <f>P30*'Capital Sources&amp;Uses'!$C$12/12</f>
        <v>0</v>
      </c>
      <c r="P31" s="121">
        <f t="shared" si="5"/>
        <v>0</v>
      </c>
      <c r="R31" s="116">
        <f t="shared" si="6"/>
        <v>51</v>
      </c>
      <c r="S31" s="121">
        <f t="shared" si="7"/>
        <v>0</v>
      </c>
      <c r="T31" s="121">
        <f>U30*'Capital Sources&amp;Uses'!$D$12/12</f>
        <v>0</v>
      </c>
      <c r="U31" s="121">
        <f t="shared" si="8"/>
        <v>0</v>
      </c>
      <c r="W31" s="116">
        <f t="shared" si="9"/>
        <v>63</v>
      </c>
      <c r="X31" s="121">
        <f t="shared" si="10"/>
        <v>0</v>
      </c>
      <c r="Y31" s="121">
        <f>Z30*'Capital Sources&amp;Uses'!$E$12/12</f>
        <v>0</v>
      </c>
      <c r="Z31" s="121">
        <f t="shared" si="11"/>
        <v>0</v>
      </c>
      <c r="AB31" s="116">
        <f t="shared" si="12"/>
        <v>75</v>
      </c>
      <c r="AC31" s="123">
        <f t="shared" si="13"/>
        <v>0</v>
      </c>
      <c r="AD31" s="123">
        <f>AE30*'Capital Sources&amp;Uses'!$F$12/12</f>
        <v>0</v>
      </c>
      <c r="AE31" s="123">
        <f t="shared" si="14"/>
        <v>0</v>
      </c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</row>
    <row r="32" spans="1:60" ht="16" thickTop="1" thickBot="1">
      <c r="H32" s="116">
        <f t="shared" si="1"/>
        <v>28</v>
      </c>
      <c r="I32" s="121">
        <f t="shared" si="0"/>
        <v>890.26326851890678</v>
      </c>
      <c r="J32" s="121">
        <f>K31*('Capital Sources&amp;Uses'!$B$12/12)</f>
        <v>391.52766657759292</v>
      </c>
      <c r="K32" s="121">
        <f t="shared" si="2"/>
        <v>62145.691050473564</v>
      </c>
      <c r="M32" s="57">
        <f t="shared" si="3"/>
        <v>40</v>
      </c>
      <c r="N32" s="63">
        <f t="shared" si="4"/>
        <v>0</v>
      </c>
      <c r="O32" s="121">
        <f>P31*'Capital Sources&amp;Uses'!$C$12/12</f>
        <v>0</v>
      </c>
      <c r="P32" s="121">
        <f t="shared" si="5"/>
        <v>0</v>
      </c>
      <c r="R32" s="116">
        <f t="shared" si="6"/>
        <v>52</v>
      </c>
      <c r="S32" s="121">
        <f t="shared" si="7"/>
        <v>0</v>
      </c>
      <c r="T32" s="121">
        <f>U31*'Capital Sources&amp;Uses'!$D$12/12</f>
        <v>0</v>
      </c>
      <c r="U32" s="121">
        <f t="shared" si="8"/>
        <v>0</v>
      </c>
      <c r="W32" s="116">
        <f t="shared" si="9"/>
        <v>64</v>
      </c>
      <c r="X32" s="121">
        <f t="shared" si="10"/>
        <v>0</v>
      </c>
      <c r="Y32" s="121">
        <f>Z31*'Capital Sources&amp;Uses'!$E$12/12</f>
        <v>0</v>
      </c>
      <c r="Z32" s="121">
        <f t="shared" si="11"/>
        <v>0</v>
      </c>
      <c r="AB32" s="116">
        <f t="shared" si="12"/>
        <v>76</v>
      </c>
      <c r="AC32" s="123">
        <f t="shared" si="13"/>
        <v>0</v>
      </c>
      <c r="AD32" s="123">
        <f>AE31*'Capital Sources&amp;Uses'!$F$12/12</f>
        <v>0</v>
      </c>
      <c r="AE32" s="123">
        <f t="shared" si="14"/>
        <v>0</v>
      </c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</row>
    <row r="33" spans="8:60" ht="16" thickTop="1" thickBot="1">
      <c r="H33" s="116">
        <f t="shared" si="1"/>
        <v>29</v>
      </c>
      <c r="I33" s="121">
        <f t="shared" si="0"/>
        <v>890.26326851890678</v>
      </c>
      <c r="J33" s="121">
        <f>K32*('Capital Sources&amp;Uses'!$B$12/12)</f>
        <v>388.41056906545975</v>
      </c>
      <c r="K33" s="121">
        <f t="shared" si="2"/>
        <v>61643.838351020117</v>
      </c>
      <c r="M33" s="57">
        <f t="shared" si="3"/>
        <v>41</v>
      </c>
      <c r="N33" s="63">
        <f t="shared" si="4"/>
        <v>0</v>
      </c>
      <c r="O33" s="121">
        <f>P32*'Capital Sources&amp;Uses'!$C$12/12</f>
        <v>0</v>
      </c>
      <c r="P33" s="121">
        <f t="shared" si="5"/>
        <v>0</v>
      </c>
      <c r="R33" s="116">
        <f t="shared" si="6"/>
        <v>53</v>
      </c>
      <c r="S33" s="121">
        <f t="shared" si="7"/>
        <v>0</v>
      </c>
      <c r="T33" s="121">
        <f>U32*'Capital Sources&amp;Uses'!$D$12/12</f>
        <v>0</v>
      </c>
      <c r="U33" s="121">
        <f t="shared" si="8"/>
        <v>0</v>
      </c>
      <c r="W33" s="116">
        <f t="shared" si="9"/>
        <v>65</v>
      </c>
      <c r="X33" s="121">
        <f t="shared" si="10"/>
        <v>0</v>
      </c>
      <c r="Y33" s="121">
        <f>Z32*'Capital Sources&amp;Uses'!$E$12/12</f>
        <v>0</v>
      </c>
      <c r="Z33" s="121">
        <f t="shared" si="11"/>
        <v>0</v>
      </c>
      <c r="AB33" s="116">
        <f t="shared" si="12"/>
        <v>77</v>
      </c>
      <c r="AC33" s="123">
        <f t="shared" si="13"/>
        <v>0</v>
      </c>
      <c r="AD33" s="123">
        <f>AE32*'Capital Sources&amp;Uses'!$F$12/12</f>
        <v>0</v>
      </c>
      <c r="AE33" s="123">
        <f t="shared" si="14"/>
        <v>0</v>
      </c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</row>
    <row r="34" spans="8:60" ht="16" thickTop="1" thickBot="1">
      <c r="H34" s="116">
        <f t="shared" si="1"/>
        <v>30</v>
      </c>
      <c r="I34" s="121">
        <f t="shared" si="0"/>
        <v>890.26326851890678</v>
      </c>
      <c r="J34" s="121">
        <f>K33*('Capital Sources&amp;Uses'!$B$12/12)</f>
        <v>385.27398969387571</v>
      </c>
      <c r="K34" s="121">
        <f t="shared" si="2"/>
        <v>61138.84907219508</v>
      </c>
      <c r="M34" s="57">
        <f t="shared" si="3"/>
        <v>42</v>
      </c>
      <c r="N34" s="63">
        <f t="shared" si="4"/>
        <v>0</v>
      </c>
      <c r="O34" s="121">
        <f>P33*'Capital Sources&amp;Uses'!$C$12/12</f>
        <v>0</v>
      </c>
      <c r="P34" s="121">
        <f t="shared" si="5"/>
        <v>0</v>
      </c>
      <c r="R34" s="116">
        <f t="shared" si="6"/>
        <v>54</v>
      </c>
      <c r="S34" s="121">
        <f t="shared" si="7"/>
        <v>0</v>
      </c>
      <c r="T34" s="121">
        <f>U33*'Capital Sources&amp;Uses'!$D$12/12</f>
        <v>0</v>
      </c>
      <c r="U34" s="121">
        <f t="shared" si="8"/>
        <v>0</v>
      </c>
      <c r="W34" s="116">
        <f t="shared" si="9"/>
        <v>66</v>
      </c>
      <c r="X34" s="121">
        <f t="shared" si="10"/>
        <v>0</v>
      </c>
      <c r="Y34" s="121">
        <f>Z33*'Capital Sources&amp;Uses'!$E$12/12</f>
        <v>0</v>
      </c>
      <c r="Z34" s="121">
        <f t="shared" si="11"/>
        <v>0</v>
      </c>
      <c r="AB34" s="116">
        <f t="shared" si="12"/>
        <v>78</v>
      </c>
      <c r="AC34" s="123">
        <f t="shared" si="13"/>
        <v>0</v>
      </c>
      <c r="AD34" s="123">
        <f>AE33*'Capital Sources&amp;Uses'!$F$12/12</f>
        <v>0</v>
      </c>
      <c r="AE34" s="123">
        <f t="shared" si="14"/>
        <v>0</v>
      </c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</row>
    <row r="35" spans="8:60" ht="16" thickTop="1" thickBot="1">
      <c r="H35" s="116">
        <f t="shared" si="1"/>
        <v>31</v>
      </c>
      <c r="I35" s="121">
        <f t="shared" si="0"/>
        <v>890.26326851890678</v>
      </c>
      <c r="J35" s="121">
        <f>K34*('Capital Sources&amp;Uses'!$B$12/12)</f>
        <v>382.11780670121919</v>
      </c>
      <c r="K35" s="121">
        <f t="shared" si="2"/>
        <v>60630.703610377393</v>
      </c>
      <c r="M35" s="57">
        <f t="shared" si="3"/>
        <v>43</v>
      </c>
      <c r="N35" s="63">
        <f t="shared" si="4"/>
        <v>0</v>
      </c>
      <c r="O35" s="121">
        <f>P34*'Capital Sources&amp;Uses'!$C$12/12</f>
        <v>0</v>
      </c>
      <c r="P35" s="121">
        <f t="shared" si="5"/>
        <v>0</v>
      </c>
      <c r="R35" s="116">
        <f t="shared" si="6"/>
        <v>55</v>
      </c>
      <c r="S35" s="121">
        <f t="shared" si="7"/>
        <v>0</v>
      </c>
      <c r="T35" s="121">
        <f>U34*'Capital Sources&amp;Uses'!$D$12/12</f>
        <v>0</v>
      </c>
      <c r="U35" s="121">
        <f t="shared" si="8"/>
        <v>0</v>
      </c>
      <c r="W35" s="116">
        <f t="shared" si="9"/>
        <v>67</v>
      </c>
      <c r="X35" s="121">
        <f t="shared" si="10"/>
        <v>0</v>
      </c>
      <c r="Y35" s="121">
        <f>Z34*'Capital Sources&amp;Uses'!$E$12/12</f>
        <v>0</v>
      </c>
      <c r="Z35" s="121">
        <f t="shared" si="11"/>
        <v>0</v>
      </c>
      <c r="AB35" s="116">
        <f t="shared" si="12"/>
        <v>79</v>
      </c>
      <c r="AC35" s="123">
        <f t="shared" si="13"/>
        <v>0</v>
      </c>
      <c r="AD35" s="123">
        <f>AE34*'Capital Sources&amp;Uses'!$F$12/12</f>
        <v>0</v>
      </c>
      <c r="AE35" s="123">
        <f t="shared" si="14"/>
        <v>0</v>
      </c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</row>
    <row r="36" spans="8:60" ht="16" thickTop="1" thickBot="1">
      <c r="H36" s="116">
        <f t="shared" si="1"/>
        <v>32</v>
      </c>
      <c r="I36" s="121">
        <f t="shared" si="0"/>
        <v>890.26326851890678</v>
      </c>
      <c r="J36" s="121">
        <f>K35*('Capital Sources&amp;Uses'!$B$12/12)</f>
        <v>378.94189756485866</v>
      </c>
      <c r="K36" s="121">
        <f t="shared" si="2"/>
        <v>60119.382239423343</v>
      </c>
      <c r="M36" s="57">
        <f t="shared" si="3"/>
        <v>44</v>
      </c>
      <c r="N36" s="63">
        <f t="shared" si="4"/>
        <v>0</v>
      </c>
      <c r="O36" s="121">
        <f>P35*'Capital Sources&amp;Uses'!$C$12/12</f>
        <v>0</v>
      </c>
      <c r="P36" s="121">
        <f t="shared" si="5"/>
        <v>0</v>
      </c>
      <c r="R36" s="116">
        <f t="shared" si="6"/>
        <v>56</v>
      </c>
      <c r="S36" s="121">
        <f t="shared" si="7"/>
        <v>0</v>
      </c>
      <c r="T36" s="121">
        <f>U35*'Capital Sources&amp;Uses'!$D$12/12</f>
        <v>0</v>
      </c>
      <c r="U36" s="121">
        <f t="shared" si="8"/>
        <v>0</v>
      </c>
      <c r="W36" s="116">
        <f t="shared" si="9"/>
        <v>68</v>
      </c>
      <c r="X36" s="121">
        <f t="shared" si="10"/>
        <v>0</v>
      </c>
      <c r="Y36" s="121">
        <f>Z35*'Capital Sources&amp;Uses'!$E$12/12</f>
        <v>0</v>
      </c>
      <c r="Z36" s="121">
        <f t="shared" si="11"/>
        <v>0</v>
      </c>
      <c r="AB36" s="116">
        <f t="shared" si="12"/>
        <v>80</v>
      </c>
      <c r="AC36" s="123">
        <f t="shared" si="13"/>
        <v>0</v>
      </c>
      <c r="AD36" s="123">
        <f>AE35*'Capital Sources&amp;Uses'!$F$12/12</f>
        <v>0</v>
      </c>
      <c r="AE36" s="123">
        <f t="shared" si="14"/>
        <v>0</v>
      </c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</row>
    <row r="37" spans="8:60" ht="16" thickTop="1" thickBot="1">
      <c r="H37" s="116">
        <f t="shared" si="1"/>
        <v>33</v>
      </c>
      <c r="I37" s="121">
        <f t="shared" si="0"/>
        <v>890.26326851890678</v>
      </c>
      <c r="J37" s="121">
        <f>K36*('Capital Sources&amp;Uses'!$B$12/12)</f>
        <v>375.74613899639587</v>
      </c>
      <c r="K37" s="121">
        <f t="shared" si="2"/>
        <v>59604.865109900828</v>
      </c>
      <c r="M37" s="57">
        <f t="shared" si="3"/>
        <v>45</v>
      </c>
      <c r="N37" s="63">
        <f t="shared" si="4"/>
        <v>0</v>
      </c>
      <c r="O37" s="121">
        <f>P36*'Capital Sources&amp;Uses'!$C$12/12</f>
        <v>0</v>
      </c>
      <c r="P37" s="121">
        <f t="shared" si="5"/>
        <v>0</v>
      </c>
      <c r="R37" s="116">
        <f t="shared" si="6"/>
        <v>57</v>
      </c>
      <c r="S37" s="121">
        <f t="shared" si="7"/>
        <v>0</v>
      </c>
      <c r="T37" s="121">
        <f>U36*'Capital Sources&amp;Uses'!$D$12/12</f>
        <v>0</v>
      </c>
      <c r="U37" s="121">
        <f t="shared" si="8"/>
        <v>0</v>
      </c>
      <c r="W37" s="116">
        <f t="shared" si="9"/>
        <v>69</v>
      </c>
      <c r="X37" s="121">
        <f t="shared" si="10"/>
        <v>0</v>
      </c>
      <c r="Y37" s="121">
        <f>Z36*'Capital Sources&amp;Uses'!$E$12/12</f>
        <v>0</v>
      </c>
      <c r="Z37" s="121">
        <f t="shared" si="11"/>
        <v>0</v>
      </c>
      <c r="AB37" s="116">
        <f t="shared" si="12"/>
        <v>81</v>
      </c>
      <c r="AC37" s="123">
        <f t="shared" si="13"/>
        <v>0</v>
      </c>
      <c r="AD37" s="123">
        <f>AE36*'Capital Sources&amp;Uses'!$F$12/12</f>
        <v>0</v>
      </c>
      <c r="AE37" s="123">
        <f t="shared" si="14"/>
        <v>0</v>
      </c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</row>
    <row r="38" spans="8:60" ht="16" thickTop="1" thickBot="1">
      <c r="H38" s="116">
        <f t="shared" si="1"/>
        <v>34</v>
      </c>
      <c r="I38" s="121">
        <f t="shared" si="0"/>
        <v>890.26326851890678</v>
      </c>
      <c r="J38" s="121">
        <f>K37*('Capital Sources&amp;Uses'!$B$12/12)</f>
        <v>372.53040693688013</v>
      </c>
      <c r="K38" s="121">
        <f t="shared" si="2"/>
        <v>59087.132248318798</v>
      </c>
      <c r="M38" s="57">
        <f t="shared" si="3"/>
        <v>46</v>
      </c>
      <c r="N38" s="63">
        <f t="shared" si="4"/>
        <v>0</v>
      </c>
      <c r="O38" s="121">
        <f>P37*'Capital Sources&amp;Uses'!$C$12/12</f>
        <v>0</v>
      </c>
      <c r="P38" s="121">
        <f t="shared" si="5"/>
        <v>0</v>
      </c>
      <c r="R38" s="116">
        <f t="shared" si="6"/>
        <v>58</v>
      </c>
      <c r="S38" s="121">
        <f t="shared" si="7"/>
        <v>0</v>
      </c>
      <c r="T38" s="121">
        <f>U37*'Capital Sources&amp;Uses'!$D$12/12</f>
        <v>0</v>
      </c>
      <c r="U38" s="121">
        <f t="shared" si="8"/>
        <v>0</v>
      </c>
      <c r="W38" s="116">
        <f t="shared" si="9"/>
        <v>70</v>
      </c>
      <c r="X38" s="121">
        <f t="shared" si="10"/>
        <v>0</v>
      </c>
      <c r="Y38" s="121">
        <f>Z37*'Capital Sources&amp;Uses'!$E$12/12</f>
        <v>0</v>
      </c>
      <c r="Z38" s="121">
        <f t="shared" si="11"/>
        <v>0</v>
      </c>
      <c r="AB38" s="116">
        <f t="shared" si="12"/>
        <v>82</v>
      </c>
      <c r="AC38" s="123">
        <f t="shared" si="13"/>
        <v>0</v>
      </c>
      <c r="AD38" s="123">
        <f>AE37*'Capital Sources&amp;Uses'!$F$12/12</f>
        <v>0</v>
      </c>
      <c r="AE38" s="123">
        <f t="shared" si="14"/>
        <v>0</v>
      </c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</row>
    <row r="39" spans="8:60" ht="16" thickTop="1" thickBot="1">
      <c r="H39" s="116">
        <f t="shared" si="1"/>
        <v>35</v>
      </c>
      <c r="I39" s="121">
        <f t="shared" si="0"/>
        <v>890.26326851890678</v>
      </c>
      <c r="J39" s="121">
        <f>K38*('Capital Sources&amp;Uses'!$B$12/12)</f>
        <v>369.29457655199246</v>
      </c>
      <c r="K39" s="121">
        <f t="shared" si="2"/>
        <v>58566.163556351879</v>
      </c>
      <c r="M39" s="57">
        <f t="shared" si="3"/>
        <v>47</v>
      </c>
      <c r="N39" s="63">
        <f t="shared" si="4"/>
        <v>0</v>
      </c>
      <c r="O39" s="121">
        <f>P38*'Capital Sources&amp;Uses'!$C$12/12</f>
        <v>0</v>
      </c>
      <c r="P39" s="121">
        <f t="shared" si="5"/>
        <v>0</v>
      </c>
      <c r="R39" s="116">
        <f t="shared" si="6"/>
        <v>59</v>
      </c>
      <c r="S39" s="121">
        <f t="shared" si="7"/>
        <v>0</v>
      </c>
      <c r="T39" s="121">
        <f>U38*'Capital Sources&amp;Uses'!$D$12/12</f>
        <v>0</v>
      </c>
      <c r="U39" s="121">
        <f t="shared" si="8"/>
        <v>0</v>
      </c>
      <c r="W39" s="116">
        <f t="shared" si="9"/>
        <v>71</v>
      </c>
      <c r="X39" s="121">
        <f t="shared" si="10"/>
        <v>0</v>
      </c>
      <c r="Y39" s="121">
        <f>Z38*'Capital Sources&amp;Uses'!$E$12/12</f>
        <v>0</v>
      </c>
      <c r="Z39" s="121">
        <f t="shared" si="11"/>
        <v>0</v>
      </c>
      <c r="AB39" s="116">
        <f t="shared" si="12"/>
        <v>83</v>
      </c>
      <c r="AC39" s="123">
        <f t="shared" si="13"/>
        <v>0</v>
      </c>
      <c r="AD39" s="123">
        <f>AE38*'Capital Sources&amp;Uses'!$F$12/12</f>
        <v>0</v>
      </c>
      <c r="AE39" s="123">
        <f t="shared" si="14"/>
        <v>0</v>
      </c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</row>
    <row r="40" spans="8:60" ht="16" thickTop="1" thickBot="1">
      <c r="H40" s="116">
        <f t="shared" si="1"/>
        <v>36</v>
      </c>
      <c r="I40" s="121">
        <f t="shared" si="0"/>
        <v>890.26326851890678</v>
      </c>
      <c r="J40" s="121">
        <f>K39*('Capital Sources&amp;Uses'!$B$12/12)</f>
        <v>366.03852222719922</v>
      </c>
      <c r="K40" s="121">
        <f>K39-I40+J40</f>
        <v>58041.938810060172</v>
      </c>
      <c r="M40" s="57">
        <f t="shared" si="3"/>
        <v>48</v>
      </c>
      <c r="N40" s="63">
        <f t="shared" si="4"/>
        <v>0</v>
      </c>
      <c r="O40" s="121">
        <f>P39*'Capital Sources&amp;Uses'!$C$12/12</f>
        <v>0</v>
      </c>
      <c r="P40" s="121">
        <f t="shared" si="5"/>
        <v>0</v>
      </c>
      <c r="R40" s="116">
        <f t="shared" si="6"/>
        <v>60</v>
      </c>
      <c r="S40" s="121">
        <f t="shared" si="7"/>
        <v>0</v>
      </c>
      <c r="T40" s="121">
        <f>U39*'Capital Sources&amp;Uses'!$D$12/12</f>
        <v>0</v>
      </c>
      <c r="U40" s="121">
        <f t="shared" si="8"/>
        <v>0</v>
      </c>
      <c r="W40" s="116">
        <f t="shared" si="9"/>
        <v>72</v>
      </c>
      <c r="X40" s="121">
        <f t="shared" si="10"/>
        <v>0</v>
      </c>
      <c r="Y40" s="121">
        <f>Z39*'Capital Sources&amp;Uses'!$E$12/12</f>
        <v>0</v>
      </c>
      <c r="Z40" s="121">
        <f t="shared" si="11"/>
        <v>0</v>
      </c>
      <c r="AB40" s="116">
        <f t="shared" si="12"/>
        <v>84</v>
      </c>
      <c r="AC40" s="123">
        <f t="shared" si="13"/>
        <v>0</v>
      </c>
      <c r="AD40" s="123">
        <f>AE39*'Capital Sources&amp;Uses'!$F$12/12</f>
        <v>0</v>
      </c>
      <c r="AE40" s="123">
        <f t="shared" si="14"/>
        <v>0</v>
      </c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</row>
    <row r="41" spans="8:60" ht="16" thickTop="1" thickBot="1">
      <c r="H41" s="116">
        <f t="shared" si="1"/>
        <v>37</v>
      </c>
      <c r="I41" s="121">
        <f t="shared" si="0"/>
        <v>890.26326851890678</v>
      </c>
      <c r="J41" s="121">
        <f>K40*('Capital Sources&amp;Uses'!$B$12/12)</f>
        <v>362.76211756287603</v>
      </c>
      <c r="K41" s="121">
        <f t="shared" si="2"/>
        <v>57514.437659104136</v>
      </c>
      <c r="M41" s="57">
        <f t="shared" si="3"/>
        <v>49</v>
      </c>
      <c r="N41" s="63">
        <f t="shared" si="4"/>
        <v>0</v>
      </c>
      <c r="O41" s="121">
        <f>P40*'Capital Sources&amp;Uses'!$C$12/12</f>
        <v>0</v>
      </c>
      <c r="P41" s="121">
        <f t="shared" si="5"/>
        <v>0</v>
      </c>
      <c r="R41" s="116">
        <f t="shared" si="6"/>
        <v>61</v>
      </c>
      <c r="S41" s="121">
        <f t="shared" si="7"/>
        <v>0</v>
      </c>
      <c r="T41" s="121">
        <f>U40*'Capital Sources&amp;Uses'!$D$12/12</f>
        <v>0</v>
      </c>
      <c r="U41" s="121">
        <f t="shared" si="8"/>
        <v>0</v>
      </c>
      <c r="W41" s="116">
        <f t="shared" si="9"/>
        <v>73</v>
      </c>
      <c r="X41" s="121">
        <f t="shared" si="10"/>
        <v>0</v>
      </c>
      <c r="Y41" s="121">
        <f>Z40*'Capital Sources&amp;Uses'!$E$12/12</f>
        <v>0</v>
      </c>
      <c r="Z41" s="121">
        <f t="shared" si="11"/>
        <v>0</v>
      </c>
      <c r="AB41" s="116">
        <f t="shared" si="12"/>
        <v>85</v>
      </c>
      <c r="AC41" s="123">
        <f t="shared" si="13"/>
        <v>0</v>
      </c>
      <c r="AD41" s="123">
        <f>AE40*'Capital Sources&amp;Uses'!$F$12/12</f>
        <v>0</v>
      </c>
      <c r="AE41" s="123">
        <f t="shared" si="14"/>
        <v>0</v>
      </c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</row>
    <row r="42" spans="8:60" ht="16" thickTop="1" thickBot="1">
      <c r="H42" s="116">
        <f t="shared" si="1"/>
        <v>38</v>
      </c>
      <c r="I42" s="121">
        <f t="shared" si="0"/>
        <v>890.26326851890678</v>
      </c>
      <c r="J42" s="121">
        <f>K41*('Capital Sources&amp;Uses'!$B$12/12)</f>
        <v>359.46523536940083</v>
      </c>
      <c r="K42" s="121">
        <f t="shared" si="2"/>
        <v>56983.639625954631</v>
      </c>
      <c r="M42" s="57">
        <f t="shared" si="3"/>
        <v>50</v>
      </c>
      <c r="N42" s="63">
        <f t="shared" si="4"/>
        <v>0</v>
      </c>
      <c r="O42" s="121">
        <f>P41*'Capital Sources&amp;Uses'!$C$12/12</f>
        <v>0</v>
      </c>
      <c r="P42" s="121">
        <f t="shared" si="5"/>
        <v>0</v>
      </c>
      <c r="R42" s="116">
        <f t="shared" si="6"/>
        <v>62</v>
      </c>
      <c r="S42" s="121">
        <f t="shared" si="7"/>
        <v>0</v>
      </c>
      <c r="T42" s="121">
        <f>U41*'Capital Sources&amp;Uses'!$D$12/12</f>
        <v>0</v>
      </c>
      <c r="U42" s="121">
        <f t="shared" si="8"/>
        <v>0</v>
      </c>
      <c r="W42" s="116">
        <f t="shared" si="9"/>
        <v>74</v>
      </c>
      <c r="X42" s="121">
        <f t="shared" si="10"/>
        <v>0</v>
      </c>
      <c r="Y42" s="121">
        <f>Z41*'Capital Sources&amp;Uses'!$E$12/12</f>
        <v>0</v>
      </c>
      <c r="Z42" s="121">
        <f t="shared" si="11"/>
        <v>0</v>
      </c>
      <c r="AB42" s="116">
        <f t="shared" si="12"/>
        <v>86</v>
      </c>
      <c r="AC42" s="123">
        <f t="shared" si="13"/>
        <v>0</v>
      </c>
      <c r="AD42" s="123">
        <f>AE41*'Capital Sources&amp;Uses'!$F$12/12</f>
        <v>0</v>
      </c>
      <c r="AE42" s="123">
        <f t="shared" si="14"/>
        <v>0</v>
      </c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</row>
    <row r="43" spans="8:60" ht="16" thickTop="1" thickBot="1">
      <c r="H43" s="116">
        <f t="shared" si="1"/>
        <v>39</v>
      </c>
      <c r="I43" s="121">
        <f t="shared" si="0"/>
        <v>890.26326851890678</v>
      </c>
      <c r="J43" s="121">
        <f>K42*('Capital Sources&amp;Uses'!$B$12/12)</f>
        <v>356.14774766221643</v>
      </c>
      <c r="K43" s="121">
        <f t="shared" si="2"/>
        <v>56449.524105097938</v>
      </c>
      <c r="M43" s="57">
        <f t="shared" si="3"/>
        <v>51</v>
      </c>
      <c r="N43" s="63">
        <f t="shared" si="4"/>
        <v>0</v>
      </c>
      <c r="O43" s="121">
        <f>P42*'Capital Sources&amp;Uses'!$C$12/12</f>
        <v>0</v>
      </c>
      <c r="P43" s="121">
        <f t="shared" si="5"/>
        <v>0</v>
      </c>
      <c r="R43" s="116">
        <f t="shared" si="6"/>
        <v>63</v>
      </c>
      <c r="S43" s="121">
        <f t="shared" si="7"/>
        <v>0</v>
      </c>
      <c r="T43" s="121">
        <f>U42*'Capital Sources&amp;Uses'!$D$12/12</f>
        <v>0</v>
      </c>
      <c r="U43" s="121">
        <f t="shared" si="8"/>
        <v>0</v>
      </c>
      <c r="W43" s="116">
        <f t="shared" si="9"/>
        <v>75</v>
      </c>
      <c r="X43" s="121">
        <f t="shared" si="10"/>
        <v>0</v>
      </c>
      <c r="Y43" s="121">
        <f>Z42*'Capital Sources&amp;Uses'!$E$12/12</f>
        <v>0</v>
      </c>
      <c r="Z43" s="121">
        <f t="shared" si="11"/>
        <v>0</v>
      </c>
      <c r="AB43" s="116">
        <f t="shared" si="12"/>
        <v>87</v>
      </c>
      <c r="AC43" s="123">
        <f t="shared" si="13"/>
        <v>0</v>
      </c>
      <c r="AD43" s="123">
        <f>AE42*'Capital Sources&amp;Uses'!$F$12/12</f>
        <v>0</v>
      </c>
      <c r="AE43" s="123">
        <f t="shared" si="14"/>
        <v>0</v>
      </c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</row>
    <row r="44" spans="8:60" ht="16" thickTop="1" thickBot="1">
      <c r="H44" s="116">
        <f t="shared" si="1"/>
        <v>40</v>
      </c>
      <c r="I44" s="121">
        <f t="shared" si="0"/>
        <v>890.26326851890678</v>
      </c>
      <c r="J44" s="121">
        <f>K43*('Capital Sources&amp;Uses'!$B$12/12)</f>
        <v>352.80952565686209</v>
      </c>
      <c r="K44" s="121">
        <f t="shared" si="2"/>
        <v>55912.070362235892</v>
      </c>
      <c r="M44" s="57">
        <f t="shared" si="3"/>
        <v>52</v>
      </c>
      <c r="N44" s="63">
        <f t="shared" si="4"/>
        <v>0</v>
      </c>
      <c r="O44" s="121">
        <f>P43*'Capital Sources&amp;Uses'!$C$12/12</f>
        <v>0</v>
      </c>
      <c r="P44" s="121">
        <f t="shared" si="5"/>
        <v>0</v>
      </c>
      <c r="R44" s="116">
        <f t="shared" si="6"/>
        <v>64</v>
      </c>
      <c r="S44" s="121">
        <f t="shared" si="7"/>
        <v>0</v>
      </c>
      <c r="T44" s="121">
        <f>U43*'Capital Sources&amp;Uses'!$D$12/12</f>
        <v>0</v>
      </c>
      <c r="U44" s="121">
        <f t="shared" si="8"/>
        <v>0</v>
      </c>
      <c r="W44" s="116">
        <f t="shared" si="9"/>
        <v>76</v>
      </c>
      <c r="X44" s="121">
        <f t="shared" si="10"/>
        <v>0</v>
      </c>
      <c r="Y44" s="121">
        <f>Z43*'Capital Sources&amp;Uses'!$E$12/12</f>
        <v>0</v>
      </c>
      <c r="Z44" s="121">
        <f t="shared" si="11"/>
        <v>0</v>
      </c>
      <c r="AB44" s="116">
        <f t="shared" si="12"/>
        <v>88</v>
      </c>
      <c r="AC44" s="123">
        <f t="shared" si="13"/>
        <v>0</v>
      </c>
      <c r="AD44" s="123">
        <f>AE43*'Capital Sources&amp;Uses'!$F$12/12</f>
        <v>0</v>
      </c>
      <c r="AE44" s="123">
        <f t="shared" si="14"/>
        <v>0</v>
      </c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</row>
    <row r="45" spans="8:60" ht="16" thickTop="1" thickBot="1">
      <c r="H45" s="116">
        <f t="shared" si="1"/>
        <v>41</v>
      </c>
      <c r="I45" s="121">
        <f t="shared" si="0"/>
        <v>890.26326851890678</v>
      </c>
      <c r="J45" s="121">
        <f>K44*('Capital Sources&amp;Uses'!$B$12/12)</f>
        <v>349.45043976397432</v>
      </c>
      <c r="K45" s="121">
        <f t="shared" si="2"/>
        <v>55371.257533480959</v>
      </c>
      <c r="M45" s="57">
        <f t="shared" si="3"/>
        <v>53</v>
      </c>
      <c r="N45" s="63">
        <f t="shared" si="4"/>
        <v>0</v>
      </c>
      <c r="O45" s="121">
        <f>P44*'Capital Sources&amp;Uses'!$C$12/12</f>
        <v>0</v>
      </c>
      <c r="P45" s="121">
        <f t="shared" si="5"/>
        <v>0</v>
      </c>
      <c r="R45" s="116">
        <f t="shared" si="6"/>
        <v>65</v>
      </c>
      <c r="S45" s="121">
        <f t="shared" si="7"/>
        <v>0</v>
      </c>
      <c r="T45" s="121">
        <f>U44*'Capital Sources&amp;Uses'!$D$12/12</f>
        <v>0</v>
      </c>
      <c r="U45" s="121">
        <f t="shared" si="8"/>
        <v>0</v>
      </c>
      <c r="W45" s="116">
        <f t="shared" si="9"/>
        <v>77</v>
      </c>
      <c r="X45" s="121">
        <f t="shared" si="10"/>
        <v>0</v>
      </c>
      <c r="Y45" s="121">
        <f>Z44*'Capital Sources&amp;Uses'!$E$12/12</f>
        <v>0</v>
      </c>
      <c r="Z45" s="121">
        <f t="shared" si="11"/>
        <v>0</v>
      </c>
      <c r="AB45" s="116">
        <f t="shared" si="12"/>
        <v>89</v>
      </c>
      <c r="AC45" s="123">
        <f t="shared" si="13"/>
        <v>0</v>
      </c>
      <c r="AD45" s="123">
        <f>AE44*'Capital Sources&amp;Uses'!$F$12/12</f>
        <v>0</v>
      </c>
      <c r="AE45" s="123">
        <f t="shared" si="14"/>
        <v>0</v>
      </c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</row>
    <row r="46" spans="8:60" ht="16" thickTop="1" thickBot="1">
      <c r="H46" s="116">
        <f t="shared" si="1"/>
        <v>42</v>
      </c>
      <c r="I46" s="121">
        <f t="shared" si="0"/>
        <v>890.26326851890678</v>
      </c>
      <c r="J46" s="121">
        <f>K45*('Capital Sources&amp;Uses'!$B$12/12)</f>
        <v>346.07035958425598</v>
      </c>
      <c r="K46" s="121">
        <f t="shared" si="2"/>
        <v>54827.064624546307</v>
      </c>
      <c r="M46" s="57">
        <f t="shared" si="3"/>
        <v>54</v>
      </c>
      <c r="N46" s="63">
        <f t="shared" si="4"/>
        <v>0</v>
      </c>
      <c r="O46" s="121">
        <f>P45*'Capital Sources&amp;Uses'!$C$12/12</f>
        <v>0</v>
      </c>
      <c r="P46" s="121">
        <f t="shared" si="5"/>
        <v>0</v>
      </c>
      <c r="R46" s="116">
        <f t="shared" si="6"/>
        <v>66</v>
      </c>
      <c r="S46" s="121">
        <f t="shared" si="7"/>
        <v>0</v>
      </c>
      <c r="T46" s="121">
        <f>U45*'Capital Sources&amp;Uses'!$D$12/12</f>
        <v>0</v>
      </c>
      <c r="U46" s="121">
        <f t="shared" si="8"/>
        <v>0</v>
      </c>
      <c r="W46" s="116">
        <f t="shared" si="9"/>
        <v>78</v>
      </c>
      <c r="X46" s="121">
        <f t="shared" si="10"/>
        <v>0</v>
      </c>
      <c r="Y46" s="121">
        <f>Z45*'Capital Sources&amp;Uses'!$E$12/12</f>
        <v>0</v>
      </c>
      <c r="Z46" s="121">
        <f t="shared" si="11"/>
        <v>0</v>
      </c>
      <c r="AB46" s="116">
        <f t="shared" si="12"/>
        <v>90</v>
      </c>
      <c r="AC46" s="123">
        <f t="shared" si="13"/>
        <v>0</v>
      </c>
      <c r="AD46" s="123">
        <f>AE45*'Capital Sources&amp;Uses'!$F$12/12</f>
        <v>0</v>
      </c>
      <c r="AE46" s="123">
        <f t="shared" si="14"/>
        <v>0</v>
      </c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</row>
    <row r="47" spans="8:60" ht="16" thickTop="1" thickBot="1">
      <c r="H47" s="116">
        <f t="shared" si="1"/>
        <v>43</v>
      </c>
      <c r="I47" s="121">
        <f t="shared" si="0"/>
        <v>890.26326851890678</v>
      </c>
      <c r="J47" s="121">
        <f>K46*('Capital Sources&amp;Uses'!$B$12/12)</f>
        <v>342.66915390341438</v>
      </c>
      <c r="K47" s="121">
        <f t="shared" si="2"/>
        <v>54279.470509930812</v>
      </c>
      <c r="M47" s="57">
        <f t="shared" si="3"/>
        <v>55</v>
      </c>
      <c r="N47" s="63">
        <f t="shared" si="4"/>
        <v>0</v>
      </c>
      <c r="O47" s="121">
        <f>P46*'Capital Sources&amp;Uses'!$C$12/12</f>
        <v>0</v>
      </c>
      <c r="P47" s="121">
        <f t="shared" si="5"/>
        <v>0</v>
      </c>
      <c r="R47" s="116">
        <f t="shared" si="6"/>
        <v>67</v>
      </c>
      <c r="S47" s="121">
        <f t="shared" si="7"/>
        <v>0</v>
      </c>
      <c r="T47" s="121">
        <f>U46*'Capital Sources&amp;Uses'!$D$12/12</f>
        <v>0</v>
      </c>
      <c r="U47" s="121">
        <f t="shared" si="8"/>
        <v>0</v>
      </c>
      <c r="W47" s="116">
        <f t="shared" si="9"/>
        <v>79</v>
      </c>
      <c r="X47" s="121">
        <f t="shared" si="10"/>
        <v>0</v>
      </c>
      <c r="Y47" s="121">
        <f>Z46*'Capital Sources&amp;Uses'!$E$12/12</f>
        <v>0</v>
      </c>
      <c r="Z47" s="121">
        <f t="shared" si="11"/>
        <v>0</v>
      </c>
      <c r="AB47" s="116">
        <f t="shared" si="12"/>
        <v>91</v>
      </c>
      <c r="AC47" s="123">
        <f t="shared" si="13"/>
        <v>0</v>
      </c>
      <c r="AD47" s="123">
        <f>AE46*'Capital Sources&amp;Uses'!$F$12/12</f>
        <v>0</v>
      </c>
      <c r="AE47" s="123">
        <f t="shared" si="14"/>
        <v>0</v>
      </c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</row>
    <row r="48" spans="8:60" ht="16" thickTop="1" thickBot="1">
      <c r="H48" s="116">
        <f t="shared" si="1"/>
        <v>44</v>
      </c>
      <c r="I48" s="121">
        <f t="shared" si="0"/>
        <v>890.26326851890678</v>
      </c>
      <c r="J48" s="121">
        <f>K47*('Capital Sources&amp;Uses'!$B$12/12)</f>
        <v>339.24669068706754</v>
      </c>
      <c r="K48" s="121">
        <f t="shared" si="2"/>
        <v>53728.453932098972</v>
      </c>
      <c r="M48" s="57">
        <f t="shared" si="3"/>
        <v>56</v>
      </c>
      <c r="N48" s="63">
        <f t="shared" si="4"/>
        <v>0</v>
      </c>
      <c r="O48" s="121">
        <f>P47*'Capital Sources&amp;Uses'!$C$12/12</f>
        <v>0</v>
      </c>
      <c r="P48" s="121">
        <f t="shared" si="5"/>
        <v>0</v>
      </c>
      <c r="R48" s="116">
        <f t="shared" si="6"/>
        <v>68</v>
      </c>
      <c r="S48" s="121">
        <f t="shared" si="7"/>
        <v>0</v>
      </c>
      <c r="T48" s="121">
        <f>U47*'Capital Sources&amp;Uses'!$D$12/12</f>
        <v>0</v>
      </c>
      <c r="U48" s="121">
        <f t="shared" si="8"/>
        <v>0</v>
      </c>
      <c r="W48" s="116">
        <f t="shared" si="9"/>
        <v>80</v>
      </c>
      <c r="X48" s="121">
        <f t="shared" si="10"/>
        <v>0</v>
      </c>
      <c r="Y48" s="121">
        <f>Z47*'Capital Sources&amp;Uses'!$E$12/12</f>
        <v>0</v>
      </c>
      <c r="Z48" s="121">
        <f t="shared" si="11"/>
        <v>0</v>
      </c>
      <c r="AB48" s="116">
        <f t="shared" si="12"/>
        <v>92</v>
      </c>
      <c r="AC48" s="123">
        <f t="shared" si="13"/>
        <v>0</v>
      </c>
      <c r="AD48" s="123">
        <f>AE47*'Capital Sources&amp;Uses'!$F$12/12</f>
        <v>0</v>
      </c>
      <c r="AE48" s="123">
        <f t="shared" si="14"/>
        <v>0</v>
      </c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</row>
    <row r="49" spans="8:60" ht="16" thickTop="1" thickBot="1">
      <c r="H49" s="116">
        <f t="shared" si="1"/>
        <v>45</v>
      </c>
      <c r="I49" s="121">
        <f t="shared" si="0"/>
        <v>890.26326851890678</v>
      </c>
      <c r="J49" s="121">
        <f>K48*('Capital Sources&amp;Uses'!$B$12/12)</f>
        <v>335.80283707561853</v>
      </c>
      <c r="K49" s="121">
        <f t="shared" si="2"/>
        <v>53173.993500655684</v>
      </c>
      <c r="M49" s="57">
        <f t="shared" si="3"/>
        <v>57</v>
      </c>
      <c r="N49" s="63">
        <f t="shared" si="4"/>
        <v>0</v>
      </c>
      <c r="O49" s="121">
        <f>P48*'Capital Sources&amp;Uses'!$C$12/12</f>
        <v>0</v>
      </c>
      <c r="P49" s="121">
        <f t="shared" si="5"/>
        <v>0</v>
      </c>
      <c r="R49" s="116">
        <f t="shared" si="6"/>
        <v>69</v>
      </c>
      <c r="S49" s="121">
        <f t="shared" si="7"/>
        <v>0</v>
      </c>
      <c r="T49" s="121">
        <f>U48*'Capital Sources&amp;Uses'!$D$12/12</f>
        <v>0</v>
      </c>
      <c r="U49" s="121">
        <f t="shared" si="8"/>
        <v>0</v>
      </c>
      <c r="W49" s="116">
        <f t="shared" si="9"/>
        <v>81</v>
      </c>
      <c r="X49" s="121">
        <f t="shared" si="10"/>
        <v>0</v>
      </c>
      <c r="Y49" s="121">
        <f>Z48*'Capital Sources&amp;Uses'!$E$12/12</f>
        <v>0</v>
      </c>
      <c r="Z49" s="121">
        <f t="shared" si="11"/>
        <v>0</v>
      </c>
      <c r="AB49" s="116">
        <f t="shared" si="12"/>
        <v>93</v>
      </c>
      <c r="AC49" s="123">
        <f t="shared" si="13"/>
        <v>0</v>
      </c>
      <c r="AD49" s="123">
        <f>AE48*'Capital Sources&amp;Uses'!$F$12/12</f>
        <v>0</v>
      </c>
      <c r="AE49" s="123">
        <f t="shared" si="14"/>
        <v>0</v>
      </c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</row>
    <row r="50" spans="8:60" ht="16" thickTop="1" thickBot="1">
      <c r="H50" s="116">
        <f t="shared" si="1"/>
        <v>46</v>
      </c>
      <c r="I50" s="121">
        <f t="shared" si="0"/>
        <v>890.26326851890678</v>
      </c>
      <c r="J50" s="121">
        <f>K49*('Capital Sources&amp;Uses'!$B$12/12)</f>
        <v>332.33745937909799</v>
      </c>
      <c r="K50" s="121">
        <f t="shared" si="2"/>
        <v>52616.067691515877</v>
      </c>
      <c r="M50" s="57">
        <f t="shared" si="3"/>
        <v>58</v>
      </c>
      <c r="N50" s="63">
        <f t="shared" si="4"/>
        <v>0</v>
      </c>
      <c r="O50" s="121">
        <f>P49*'Capital Sources&amp;Uses'!$C$12/12</f>
        <v>0</v>
      </c>
      <c r="P50" s="121">
        <f t="shared" si="5"/>
        <v>0</v>
      </c>
      <c r="R50" s="116">
        <f t="shared" si="6"/>
        <v>70</v>
      </c>
      <c r="S50" s="121">
        <f t="shared" si="7"/>
        <v>0</v>
      </c>
      <c r="T50" s="121">
        <f>U49*'Capital Sources&amp;Uses'!$D$12/12</f>
        <v>0</v>
      </c>
      <c r="U50" s="121">
        <f t="shared" si="8"/>
        <v>0</v>
      </c>
      <c r="W50" s="116">
        <f t="shared" si="9"/>
        <v>82</v>
      </c>
      <c r="X50" s="121">
        <f t="shared" si="10"/>
        <v>0</v>
      </c>
      <c r="Y50" s="121">
        <f>Z49*'Capital Sources&amp;Uses'!$E$12/12</f>
        <v>0</v>
      </c>
      <c r="Z50" s="121">
        <f t="shared" si="11"/>
        <v>0</v>
      </c>
      <c r="AB50" s="116">
        <f t="shared" si="12"/>
        <v>94</v>
      </c>
      <c r="AC50" s="123">
        <f t="shared" si="13"/>
        <v>0</v>
      </c>
      <c r="AD50" s="123">
        <f>AE49*'Capital Sources&amp;Uses'!$F$12/12</f>
        <v>0</v>
      </c>
      <c r="AE50" s="123">
        <f t="shared" si="14"/>
        <v>0</v>
      </c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</row>
    <row r="51" spans="8:60" ht="16" thickTop="1" thickBot="1">
      <c r="H51" s="116">
        <f t="shared" si="1"/>
        <v>47</v>
      </c>
      <c r="I51" s="121">
        <f t="shared" si="0"/>
        <v>890.26326851890678</v>
      </c>
      <c r="J51" s="121">
        <f>K50*('Capital Sources&amp;Uses'!$B$12/12)</f>
        <v>328.85042307197421</v>
      </c>
      <c r="K51" s="121">
        <f t="shared" si="2"/>
        <v>52054.654846068945</v>
      </c>
      <c r="M51" s="57">
        <f t="shared" si="3"/>
        <v>59</v>
      </c>
      <c r="N51" s="63">
        <f t="shared" si="4"/>
        <v>0</v>
      </c>
      <c r="O51" s="121">
        <f>P50*'Capital Sources&amp;Uses'!$C$12/12</f>
        <v>0</v>
      </c>
      <c r="P51" s="121">
        <f t="shared" si="5"/>
        <v>0</v>
      </c>
      <c r="R51" s="116">
        <f t="shared" si="6"/>
        <v>71</v>
      </c>
      <c r="S51" s="121">
        <f t="shared" si="7"/>
        <v>0</v>
      </c>
      <c r="T51" s="121">
        <f>U50*'Capital Sources&amp;Uses'!$D$12/12</f>
        <v>0</v>
      </c>
      <c r="U51" s="121">
        <f t="shared" si="8"/>
        <v>0</v>
      </c>
      <c r="W51" s="116">
        <f t="shared" si="9"/>
        <v>83</v>
      </c>
      <c r="X51" s="121">
        <f t="shared" si="10"/>
        <v>0</v>
      </c>
      <c r="Y51" s="121">
        <f>Z50*'Capital Sources&amp;Uses'!$E$12/12</f>
        <v>0</v>
      </c>
      <c r="Z51" s="121">
        <f t="shared" si="11"/>
        <v>0</v>
      </c>
      <c r="AB51" s="116">
        <f t="shared" si="12"/>
        <v>95</v>
      </c>
      <c r="AC51" s="123">
        <f t="shared" si="13"/>
        <v>0</v>
      </c>
      <c r="AD51" s="123">
        <f>AE50*'Capital Sources&amp;Uses'!$F$12/12</f>
        <v>0</v>
      </c>
      <c r="AE51" s="123">
        <f t="shared" si="14"/>
        <v>0</v>
      </c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</row>
    <row r="52" spans="8:60" ht="16" thickTop="1" thickBot="1">
      <c r="H52" s="116">
        <f t="shared" si="1"/>
        <v>48</v>
      </c>
      <c r="I52" s="121">
        <f t="shared" si="0"/>
        <v>890.26326851890678</v>
      </c>
      <c r="J52" s="121">
        <f>K51*('Capital Sources&amp;Uses'!$B$12/12)</f>
        <v>325.34159278793089</v>
      </c>
      <c r="K52" s="121">
        <f t="shared" si="2"/>
        <v>51489.733170337968</v>
      </c>
      <c r="M52" s="57">
        <f t="shared" si="3"/>
        <v>60</v>
      </c>
      <c r="N52" s="63">
        <f t="shared" si="4"/>
        <v>0</v>
      </c>
      <c r="O52" s="121">
        <f>P51*'Capital Sources&amp;Uses'!$C$12/12</f>
        <v>0</v>
      </c>
      <c r="P52" s="121">
        <f t="shared" si="5"/>
        <v>0</v>
      </c>
      <c r="R52" s="116">
        <f t="shared" si="6"/>
        <v>72</v>
      </c>
      <c r="S52" s="121">
        <f t="shared" si="7"/>
        <v>0</v>
      </c>
      <c r="T52" s="121">
        <f>U51*'Capital Sources&amp;Uses'!$D$12/12</f>
        <v>0</v>
      </c>
      <c r="U52" s="121">
        <f t="shared" si="8"/>
        <v>0</v>
      </c>
      <c r="W52" s="116">
        <f t="shared" si="9"/>
        <v>84</v>
      </c>
      <c r="X52" s="121">
        <f t="shared" si="10"/>
        <v>0</v>
      </c>
      <c r="Y52" s="121">
        <f>Z51*'Capital Sources&amp;Uses'!$E$12/12</f>
        <v>0</v>
      </c>
      <c r="Z52" s="121">
        <f t="shared" si="11"/>
        <v>0</v>
      </c>
      <c r="AB52" s="116">
        <f t="shared" si="12"/>
        <v>96</v>
      </c>
      <c r="AC52" s="123">
        <f t="shared" si="13"/>
        <v>0</v>
      </c>
      <c r="AD52" s="123">
        <f>AE51*'Capital Sources&amp;Uses'!$F$12/12</f>
        <v>0</v>
      </c>
      <c r="AE52" s="123">
        <f t="shared" si="14"/>
        <v>0</v>
      </c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</row>
    <row r="53" spans="8:60" ht="16" thickTop="1" thickBot="1">
      <c r="H53" s="116">
        <f t="shared" si="1"/>
        <v>49</v>
      </c>
      <c r="I53" s="121">
        <f t="shared" si="0"/>
        <v>890.26326851890678</v>
      </c>
      <c r="J53" s="121">
        <f>K52*('Capital Sources&amp;Uses'!$B$12/12)</f>
        <v>321.8108323146123</v>
      </c>
      <c r="K53" s="121">
        <f t="shared" si="2"/>
        <v>50921.280734133674</v>
      </c>
      <c r="M53" s="57">
        <f t="shared" si="3"/>
        <v>61</v>
      </c>
      <c r="N53" s="63">
        <f t="shared" si="4"/>
        <v>0</v>
      </c>
      <c r="O53" s="121">
        <f>P52*'Capital Sources&amp;Uses'!$C$12/12</f>
        <v>0</v>
      </c>
      <c r="P53" s="121">
        <f t="shared" si="5"/>
        <v>0</v>
      </c>
      <c r="R53" s="116">
        <f t="shared" si="6"/>
        <v>73</v>
      </c>
      <c r="S53" s="121">
        <f t="shared" si="7"/>
        <v>0</v>
      </c>
      <c r="T53" s="121">
        <f>U52*'Capital Sources&amp;Uses'!$D$12/12</f>
        <v>0</v>
      </c>
      <c r="U53" s="121">
        <f t="shared" si="8"/>
        <v>0</v>
      </c>
      <c r="W53" s="116">
        <f t="shared" si="9"/>
        <v>85</v>
      </c>
      <c r="X53" s="121">
        <f t="shared" si="10"/>
        <v>0</v>
      </c>
      <c r="Y53" s="121">
        <f>Z52*'Capital Sources&amp;Uses'!$E$12/12</f>
        <v>0</v>
      </c>
      <c r="Z53" s="121">
        <f t="shared" si="11"/>
        <v>0</v>
      </c>
      <c r="AB53" s="116">
        <f t="shared" si="12"/>
        <v>97</v>
      </c>
      <c r="AC53" s="123">
        <f t="shared" si="13"/>
        <v>0</v>
      </c>
      <c r="AD53" s="123">
        <f>AE52*'Capital Sources&amp;Uses'!$F$12/12</f>
        <v>0</v>
      </c>
      <c r="AE53" s="123">
        <f t="shared" si="14"/>
        <v>0</v>
      </c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</row>
    <row r="54" spans="8:60" ht="16" thickTop="1" thickBot="1">
      <c r="H54" s="116">
        <f t="shared" si="1"/>
        <v>50</v>
      </c>
      <c r="I54" s="121">
        <f t="shared" si="0"/>
        <v>890.26326851890678</v>
      </c>
      <c r="J54" s="121">
        <f>K53*('Capital Sources&amp;Uses'!$B$12/12)</f>
        <v>318.25800458833544</v>
      </c>
      <c r="K54" s="121">
        <f t="shared" si="2"/>
        <v>50349.275470203102</v>
      </c>
      <c r="M54" s="57">
        <f t="shared" si="3"/>
        <v>62</v>
      </c>
      <c r="N54" s="63">
        <f t="shared" si="4"/>
        <v>0</v>
      </c>
      <c r="O54" s="121">
        <f>P53*'Capital Sources&amp;Uses'!$C$12/12</f>
        <v>0</v>
      </c>
      <c r="P54" s="121">
        <f t="shared" si="5"/>
        <v>0</v>
      </c>
      <c r="R54" s="116">
        <f t="shared" si="6"/>
        <v>74</v>
      </c>
      <c r="S54" s="121">
        <f t="shared" si="7"/>
        <v>0</v>
      </c>
      <c r="T54" s="121">
        <f>U53*'Capital Sources&amp;Uses'!$D$12/12</f>
        <v>0</v>
      </c>
      <c r="U54" s="121">
        <f t="shared" si="8"/>
        <v>0</v>
      </c>
      <c r="W54" s="116">
        <f t="shared" si="9"/>
        <v>86</v>
      </c>
      <c r="X54" s="121">
        <f t="shared" si="10"/>
        <v>0</v>
      </c>
      <c r="Y54" s="121">
        <f>Z53*'Capital Sources&amp;Uses'!$E$12/12</f>
        <v>0</v>
      </c>
      <c r="Z54" s="121">
        <f t="shared" si="11"/>
        <v>0</v>
      </c>
      <c r="AB54" s="116">
        <f t="shared" si="12"/>
        <v>98</v>
      </c>
      <c r="AC54" s="123">
        <f t="shared" si="13"/>
        <v>0</v>
      </c>
      <c r="AD54" s="123">
        <f>AE53*'Capital Sources&amp;Uses'!$F$12/12</f>
        <v>0</v>
      </c>
      <c r="AE54" s="123">
        <f t="shared" si="14"/>
        <v>0</v>
      </c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</row>
    <row r="55" spans="8:60" ht="16" thickTop="1" thickBot="1">
      <c r="H55" s="116">
        <f t="shared" si="1"/>
        <v>51</v>
      </c>
      <c r="I55" s="121">
        <f t="shared" si="0"/>
        <v>890.26326851890678</v>
      </c>
      <c r="J55" s="121">
        <f>K54*('Capital Sources&amp;Uses'!$B$12/12)</f>
        <v>314.68297168876938</v>
      </c>
      <c r="K55" s="121">
        <f t="shared" si="2"/>
        <v>49773.695173372958</v>
      </c>
      <c r="M55" s="57">
        <f t="shared" si="3"/>
        <v>63</v>
      </c>
      <c r="N55" s="63">
        <f t="shared" si="4"/>
        <v>0</v>
      </c>
      <c r="O55" s="121">
        <f>P54*'Capital Sources&amp;Uses'!$C$12/12</f>
        <v>0</v>
      </c>
      <c r="P55" s="121">
        <f t="shared" si="5"/>
        <v>0</v>
      </c>
      <c r="R55" s="116">
        <f t="shared" si="6"/>
        <v>75</v>
      </c>
      <c r="S55" s="121">
        <f t="shared" si="7"/>
        <v>0</v>
      </c>
      <c r="T55" s="121">
        <f>U54*'Capital Sources&amp;Uses'!$D$12/12</f>
        <v>0</v>
      </c>
      <c r="U55" s="121">
        <f t="shared" si="8"/>
        <v>0</v>
      </c>
      <c r="W55" s="116">
        <f t="shared" si="9"/>
        <v>87</v>
      </c>
      <c r="X55" s="121">
        <f t="shared" si="10"/>
        <v>0</v>
      </c>
      <c r="Y55" s="121">
        <f>Z54*'Capital Sources&amp;Uses'!$E$12/12</f>
        <v>0</v>
      </c>
      <c r="Z55" s="121">
        <f t="shared" si="11"/>
        <v>0</v>
      </c>
      <c r="AB55" s="116">
        <f t="shared" si="12"/>
        <v>99</v>
      </c>
      <c r="AC55" s="123">
        <f t="shared" si="13"/>
        <v>0</v>
      </c>
      <c r="AD55" s="123">
        <f>AE54*'Capital Sources&amp;Uses'!$F$12/12</f>
        <v>0</v>
      </c>
      <c r="AE55" s="123">
        <f t="shared" si="14"/>
        <v>0</v>
      </c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</row>
    <row r="56" spans="8:60" ht="16" thickTop="1" thickBot="1">
      <c r="H56" s="116">
        <f t="shared" si="1"/>
        <v>52</v>
      </c>
      <c r="I56" s="121">
        <f t="shared" si="0"/>
        <v>890.26326851890678</v>
      </c>
      <c r="J56" s="121">
        <f>K55*('Capital Sources&amp;Uses'!$B$12/12)</f>
        <v>311.08559483358096</v>
      </c>
      <c r="K56" s="121">
        <f t="shared" si="2"/>
        <v>49194.51749968763</v>
      </c>
      <c r="M56" s="57">
        <f t="shared" si="3"/>
        <v>64</v>
      </c>
      <c r="N56" s="63">
        <f t="shared" si="4"/>
        <v>0</v>
      </c>
      <c r="O56" s="121">
        <f>P55*'Capital Sources&amp;Uses'!$C$12/12</f>
        <v>0</v>
      </c>
      <c r="P56" s="121">
        <f t="shared" si="5"/>
        <v>0</v>
      </c>
      <c r="R56" s="116">
        <f t="shared" si="6"/>
        <v>76</v>
      </c>
      <c r="S56" s="121">
        <f t="shared" si="7"/>
        <v>0</v>
      </c>
      <c r="T56" s="121">
        <f>U55*'Capital Sources&amp;Uses'!$D$12/12</f>
        <v>0</v>
      </c>
      <c r="U56" s="121">
        <f t="shared" si="8"/>
        <v>0</v>
      </c>
      <c r="W56" s="116">
        <f t="shared" si="9"/>
        <v>88</v>
      </c>
      <c r="X56" s="121">
        <f t="shared" si="10"/>
        <v>0</v>
      </c>
      <c r="Y56" s="121">
        <f>Z55*'Capital Sources&amp;Uses'!$E$12/12</f>
        <v>0</v>
      </c>
      <c r="Z56" s="121">
        <f t="shared" si="11"/>
        <v>0</v>
      </c>
      <c r="AB56" s="116">
        <f t="shared" si="12"/>
        <v>100</v>
      </c>
      <c r="AC56" s="123">
        <f t="shared" si="13"/>
        <v>0</v>
      </c>
      <c r="AD56" s="123">
        <f>AE55*'Capital Sources&amp;Uses'!$F$12/12</f>
        <v>0</v>
      </c>
      <c r="AE56" s="123">
        <f t="shared" si="14"/>
        <v>0</v>
      </c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</row>
    <row r="57" spans="8:60" ht="16" thickTop="1" thickBot="1">
      <c r="H57" s="116">
        <f t="shared" si="1"/>
        <v>53</v>
      </c>
      <c r="I57" s="121">
        <f t="shared" si="0"/>
        <v>890.26326851890678</v>
      </c>
      <c r="J57" s="121">
        <f>K56*('Capital Sources&amp;Uses'!$B$12/12)</f>
        <v>307.46573437304767</v>
      </c>
      <c r="K57" s="121">
        <f t="shared" si="2"/>
        <v>48611.719965541772</v>
      </c>
      <c r="M57" s="57">
        <f t="shared" si="3"/>
        <v>65</v>
      </c>
      <c r="N57" s="63">
        <f t="shared" si="4"/>
        <v>0</v>
      </c>
      <c r="O57" s="121">
        <f>P56*'Capital Sources&amp;Uses'!$C$12/12</f>
        <v>0</v>
      </c>
      <c r="P57" s="121">
        <f t="shared" si="5"/>
        <v>0</v>
      </c>
      <c r="R57" s="116">
        <f t="shared" si="6"/>
        <v>77</v>
      </c>
      <c r="S57" s="121">
        <f t="shared" si="7"/>
        <v>0</v>
      </c>
      <c r="T57" s="121">
        <f>U56*'Capital Sources&amp;Uses'!$D$12/12</f>
        <v>0</v>
      </c>
      <c r="U57" s="121">
        <f t="shared" si="8"/>
        <v>0</v>
      </c>
      <c r="W57" s="116">
        <f t="shared" si="9"/>
        <v>89</v>
      </c>
      <c r="X57" s="121">
        <f t="shared" si="10"/>
        <v>0</v>
      </c>
      <c r="Y57" s="121">
        <f>Z56*'Capital Sources&amp;Uses'!$E$12/12</f>
        <v>0</v>
      </c>
      <c r="Z57" s="121">
        <f t="shared" si="11"/>
        <v>0</v>
      </c>
      <c r="AB57" s="116">
        <f t="shared" si="12"/>
        <v>101</v>
      </c>
      <c r="AC57" s="123">
        <f t="shared" si="13"/>
        <v>0</v>
      </c>
      <c r="AD57" s="123">
        <f>AE56*'Capital Sources&amp;Uses'!$F$12/12</f>
        <v>0</v>
      </c>
      <c r="AE57" s="123">
        <f t="shared" si="14"/>
        <v>0</v>
      </c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</row>
    <row r="58" spans="8:60" ht="16" thickTop="1" thickBot="1">
      <c r="H58" s="116">
        <f t="shared" si="1"/>
        <v>54</v>
      </c>
      <c r="I58" s="121">
        <f t="shared" si="0"/>
        <v>890.26326851890678</v>
      </c>
      <c r="J58" s="121">
        <f>K57*('Capital Sources&amp;Uses'!$B$12/12)</f>
        <v>303.82324978463606</v>
      </c>
      <c r="K58" s="121">
        <f t="shared" si="2"/>
        <v>48025.279946807495</v>
      </c>
      <c r="M58" s="57">
        <f t="shared" si="3"/>
        <v>66</v>
      </c>
      <c r="N58" s="63">
        <f t="shared" si="4"/>
        <v>0</v>
      </c>
      <c r="O58" s="121">
        <f>P57*'Capital Sources&amp;Uses'!$C$12/12</f>
        <v>0</v>
      </c>
      <c r="P58" s="121">
        <f t="shared" si="5"/>
        <v>0</v>
      </c>
      <c r="R58" s="116">
        <f t="shared" si="6"/>
        <v>78</v>
      </c>
      <c r="S58" s="121">
        <f t="shared" si="7"/>
        <v>0</v>
      </c>
      <c r="T58" s="121">
        <f>U57*'Capital Sources&amp;Uses'!$D$12/12</f>
        <v>0</v>
      </c>
      <c r="U58" s="121">
        <f t="shared" si="8"/>
        <v>0</v>
      </c>
      <c r="W58" s="116">
        <f t="shared" si="9"/>
        <v>90</v>
      </c>
      <c r="X58" s="121">
        <f t="shared" si="10"/>
        <v>0</v>
      </c>
      <c r="Y58" s="121">
        <f>Z57*'Capital Sources&amp;Uses'!$E$12/12</f>
        <v>0</v>
      </c>
      <c r="Z58" s="121">
        <f t="shared" si="11"/>
        <v>0</v>
      </c>
      <c r="AB58" s="116">
        <f t="shared" si="12"/>
        <v>102</v>
      </c>
      <c r="AC58" s="123">
        <f t="shared" si="13"/>
        <v>0</v>
      </c>
      <c r="AD58" s="123">
        <f>AE57*'Capital Sources&amp;Uses'!$F$12/12</f>
        <v>0</v>
      </c>
      <c r="AE58" s="123">
        <f t="shared" si="14"/>
        <v>0</v>
      </c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</row>
    <row r="59" spans="8:60" ht="16" thickTop="1" thickBot="1">
      <c r="H59" s="116">
        <f t="shared" si="1"/>
        <v>55</v>
      </c>
      <c r="I59" s="121">
        <f t="shared" si="0"/>
        <v>890.26326851890678</v>
      </c>
      <c r="J59" s="121">
        <f>K58*('Capital Sources&amp;Uses'!$B$12/12)</f>
        <v>300.15799966754685</v>
      </c>
      <c r="K59" s="121">
        <f t="shared" si="2"/>
        <v>47435.174677956136</v>
      </c>
      <c r="M59" s="57">
        <f t="shared" si="3"/>
        <v>67</v>
      </c>
      <c r="N59" s="63">
        <f t="shared" si="4"/>
        <v>0</v>
      </c>
      <c r="O59" s="121">
        <f>P58*'Capital Sources&amp;Uses'!$C$12/12</f>
        <v>0</v>
      </c>
      <c r="P59" s="121">
        <f t="shared" si="5"/>
        <v>0</v>
      </c>
      <c r="R59" s="116">
        <f t="shared" si="6"/>
        <v>79</v>
      </c>
      <c r="S59" s="121">
        <f t="shared" si="7"/>
        <v>0</v>
      </c>
      <c r="T59" s="121">
        <f>U58*'Capital Sources&amp;Uses'!$D$12/12</f>
        <v>0</v>
      </c>
      <c r="U59" s="121">
        <f t="shared" si="8"/>
        <v>0</v>
      </c>
      <c r="W59" s="116">
        <f t="shared" si="9"/>
        <v>91</v>
      </c>
      <c r="X59" s="121">
        <f t="shared" si="10"/>
        <v>0</v>
      </c>
      <c r="Y59" s="121">
        <f>Z58*'Capital Sources&amp;Uses'!$E$12/12</f>
        <v>0</v>
      </c>
      <c r="Z59" s="121">
        <f t="shared" si="11"/>
        <v>0</v>
      </c>
      <c r="AB59" s="116">
        <f t="shared" si="12"/>
        <v>103</v>
      </c>
      <c r="AC59" s="123">
        <f t="shared" si="13"/>
        <v>0</v>
      </c>
      <c r="AD59" s="123">
        <f>AE58*'Capital Sources&amp;Uses'!$F$12/12</f>
        <v>0</v>
      </c>
      <c r="AE59" s="123">
        <f t="shared" si="14"/>
        <v>0</v>
      </c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</row>
    <row r="60" spans="8:60" ht="16" thickTop="1" thickBot="1">
      <c r="H60" s="116">
        <f t="shared" si="1"/>
        <v>56</v>
      </c>
      <c r="I60" s="121">
        <f t="shared" si="0"/>
        <v>890.26326851890678</v>
      </c>
      <c r="J60" s="121">
        <f>K59*('Capital Sources&amp;Uses'!$B$12/12)</f>
        <v>296.46984173722581</v>
      </c>
      <c r="K60" s="121">
        <f t="shared" si="2"/>
        <v>46841.381251174455</v>
      </c>
      <c r="M60" s="57">
        <f t="shared" si="3"/>
        <v>68</v>
      </c>
      <c r="N60" s="63">
        <f t="shared" si="4"/>
        <v>0</v>
      </c>
      <c r="O60" s="121">
        <f>P59*'Capital Sources&amp;Uses'!$C$12/12</f>
        <v>0</v>
      </c>
      <c r="P60" s="121">
        <f t="shared" si="5"/>
        <v>0</v>
      </c>
      <c r="R60" s="116">
        <f t="shared" si="6"/>
        <v>80</v>
      </c>
      <c r="S60" s="121">
        <f t="shared" si="7"/>
        <v>0</v>
      </c>
      <c r="T60" s="121">
        <f>U59*'Capital Sources&amp;Uses'!$D$12/12</f>
        <v>0</v>
      </c>
      <c r="U60" s="121">
        <f t="shared" si="8"/>
        <v>0</v>
      </c>
      <c r="W60" s="116">
        <f t="shared" si="9"/>
        <v>92</v>
      </c>
      <c r="X60" s="121">
        <f t="shared" si="10"/>
        <v>0</v>
      </c>
      <c r="Y60" s="121">
        <f>Z59*'Capital Sources&amp;Uses'!$E$12/12</f>
        <v>0</v>
      </c>
      <c r="Z60" s="121">
        <f t="shared" si="11"/>
        <v>0</v>
      </c>
      <c r="AB60" s="116">
        <f t="shared" si="12"/>
        <v>104</v>
      </c>
      <c r="AC60" s="123">
        <f t="shared" si="13"/>
        <v>0</v>
      </c>
      <c r="AD60" s="123">
        <f>AE59*'Capital Sources&amp;Uses'!$F$12/12</f>
        <v>0</v>
      </c>
      <c r="AE60" s="123">
        <f t="shared" si="14"/>
        <v>0</v>
      </c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</row>
    <row r="61" spans="8:60" ht="16" thickTop="1" thickBot="1">
      <c r="H61" s="116">
        <f t="shared" si="1"/>
        <v>57</v>
      </c>
      <c r="I61" s="121">
        <f t="shared" si="0"/>
        <v>890.26326851890678</v>
      </c>
      <c r="J61" s="121">
        <f>K60*('Capital Sources&amp;Uses'!$B$12/12)</f>
        <v>292.75863281984033</v>
      </c>
      <c r="K61" s="121">
        <f t="shared" si="2"/>
        <v>46243.876615475383</v>
      </c>
      <c r="M61" s="57">
        <f t="shared" si="3"/>
        <v>69</v>
      </c>
      <c r="N61" s="63">
        <f t="shared" si="4"/>
        <v>0</v>
      </c>
      <c r="O61" s="121">
        <f>P60*'Capital Sources&amp;Uses'!$C$12/12</f>
        <v>0</v>
      </c>
      <c r="P61" s="121">
        <f t="shared" si="5"/>
        <v>0</v>
      </c>
      <c r="R61" s="116">
        <f t="shared" si="6"/>
        <v>81</v>
      </c>
      <c r="S61" s="121">
        <f t="shared" si="7"/>
        <v>0</v>
      </c>
      <c r="T61" s="121">
        <f>U60*'Capital Sources&amp;Uses'!$D$12/12</f>
        <v>0</v>
      </c>
      <c r="U61" s="121">
        <f t="shared" si="8"/>
        <v>0</v>
      </c>
      <c r="W61" s="116">
        <f t="shared" si="9"/>
        <v>93</v>
      </c>
      <c r="X61" s="121">
        <f t="shared" si="10"/>
        <v>0</v>
      </c>
      <c r="Y61" s="121">
        <f>Z60*'Capital Sources&amp;Uses'!$E$12/12</f>
        <v>0</v>
      </c>
      <c r="Z61" s="121">
        <f t="shared" si="11"/>
        <v>0</v>
      </c>
      <c r="AB61" s="116">
        <f t="shared" si="12"/>
        <v>105</v>
      </c>
      <c r="AC61" s="123">
        <f t="shared" si="13"/>
        <v>0</v>
      </c>
      <c r="AD61" s="123">
        <f>AE60*'Capital Sources&amp;Uses'!$F$12/12</f>
        <v>0</v>
      </c>
      <c r="AE61" s="123">
        <f t="shared" si="14"/>
        <v>0</v>
      </c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</row>
    <row r="62" spans="8:60" ht="16" thickTop="1" thickBot="1">
      <c r="H62" s="116">
        <f t="shared" si="1"/>
        <v>58</v>
      </c>
      <c r="I62" s="121">
        <f t="shared" si="0"/>
        <v>890.26326851890678</v>
      </c>
      <c r="J62" s="121">
        <f>K61*('Capital Sources&amp;Uses'!$B$12/12)</f>
        <v>289.02422884672114</v>
      </c>
      <c r="K62" s="121">
        <f t="shared" si="2"/>
        <v>45642.637575803194</v>
      </c>
      <c r="M62" s="57">
        <f t="shared" si="3"/>
        <v>70</v>
      </c>
      <c r="N62" s="63">
        <f t="shared" si="4"/>
        <v>0</v>
      </c>
      <c r="O62" s="121">
        <f>P61*'Capital Sources&amp;Uses'!$C$12/12</f>
        <v>0</v>
      </c>
      <c r="P62" s="121">
        <f t="shared" si="5"/>
        <v>0</v>
      </c>
      <c r="R62" s="116">
        <f t="shared" si="6"/>
        <v>82</v>
      </c>
      <c r="S62" s="121">
        <f t="shared" si="7"/>
        <v>0</v>
      </c>
      <c r="T62" s="121">
        <f>U61*'Capital Sources&amp;Uses'!$D$12/12</f>
        <v>0</v>
      </c>
      <c r="U62" s="121">
        <f t="shared" si="8"/>
        <v>0</v>
      </c>
      <c r="W62" s="116">
        <f t="shared" si="9"/>
        <v>94</v>
      </c>
      <c r="X62" s="121">
        <f t="shared" si="10"/>
        <v>0</v>
      </c>
      <c r="Y62" s="121">
        <f>Z61*'Capital Sources&amp;Uses'!$E$12/12</f>
        <v>0</v>
      </c>
      <c r="Z62" s="121">
        <f t="shared" si="11"/>
        <v>0</v>
      </c>
      <c r="AB62" s="116">
        <f t="shared" si="12"/>
        <v>106</v>
      </c>
      <c r="AC62" s="123">
        <f t="shared" si="13"/>
        <v>0</v>
      </c>
      <c r="AD62" s="123">
        <f>AE61*'Capital Sources&amp;Uses'!$F$12/12</f>
        <v>0</v>
      </c>
      <c r="AE62" s="123">
        <f t="shared" si="14"/>
        <v>0</v>
      </c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</row>
    <row r="63" spans="8:60" ht="16" thickTop="1" thickBot="1">
      <c r="H63" s="116">
        <f t="shared" si="1"/>
        <v>59</v>
      </c>
      <c r="I63" s="121">
        <f t="shared" si="0"/>
        <v>890.26326851890678</v>
      </c>
      <c r="J63" s="121">
        <f>K62*('Capital Sources&amp;Uses'!$B$12/12)</f>
        <v>285.26648484876995</v>
      </c>
      <c r="K63" s="121">
        <f t="shared" si="2"/>
        <v>45037.640792133054</v>
      </c>
      <c r="M63" s="57">
        <f t="shared" si="3"/>
        <v>71</v>
      </c>
      <c r="N63" s="63">
        <f t="shared" si="4"/>
        <v>0</v>
      </c>
      <c r="O63" s="121">
        <f>P62*'Capital Sources&amp;Uses'!$C$12/12</f>
        <v>0</v>
      </c>
      <c r="P63" s="121">
        <f t="shared" si="5"/>
        <v>0</v>
      </c>
      <c r="R63" s="116">
        <f t="shared" si="6"/>
        <v>83</v>
      </c>
      <c r="S63" s="121">
        <f t="shared" si="7"/>
        <v>0</v>
      </c>
      <c r="T63" s="121">
        <f>U62*'Capital Sources&amp;Uses'!$D$12/12</f>
        <v>0</v>
      </c>
      <c r="U63" s="121">
        <f t="shared" si="8"/>
        <v>0</v>
      </c>
      <c r="W63" s="116">
        <f t="shared" si="9"/>
        <v>95</v>
      </c>
      <c r="X63" s="121">
        <f t="shared" si="10"/>
        <v>0</v>
      </c>
      <c r="Y63" s="121">
        <f>Z62*'Capital Sources&amp;Uses'!$E$12/12</f>
        <v>0</v>
      </c>
      <c r="Z63" s="121">
        <f t="shared" si="11"/>
        <v>0</v>
      </c>
      <c r="AB63" s="116">
        <f t="shared" si="12"/>
        <v>107</v>
      </c>
      <c r="AC63" s="123">
        <f t="shared" si="13"/>
        <v>0</v>
      </c>
      <c r="AD63" s="123">
        <f>AE62*'Capital Sources&amp;Uses'!$F$12/12</f>
        <v>0</v>
      </c>
      <c r="AE63" s="123">
        <f t="shared" si="14"/>
        <v>0</v>
      </c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</row>
    <row r="64" spans="8:60" ht="16" thickTop="1" thickBot="1">
      <c r="H64" s="116">
        <f t="shared" si="1"/>
        <v>60</v>
      </c>
      <c r="I64" s="121">
        <f t="shared" si="0"/>
        <v>890.26326851890678</v>
      </c>
      <c r="J64" s="121">
        <f>K63*('Capital Sources&amp;Uses'!$B$12/12)</f>
        <v>281.48525495083157</v>
      </c>
      <c r="K64" s="121">
        <f t="shared" si="2"/>
        <v>44428.862778564973</v>
      </c>
      <c r="M64" s="57">
        <f t="shared" si="3"/>
        <v>72</v>
      </c>
      <c r="N64" s="63">
        <f t="shared" si="4"/>
        <v>0</v>
      </c>
      <c r="O64" s="121">
        <f>P63*'Capital Sources&amp;Uses'!$C$12/12</f>
        <v>0</v>
      </c>
      <c r="P64" s="121">
        <f t="shared" si="5"/>
        <v>0</v>
      </c>
      <c r="R64" s="116">
        <f t="shared" si="6"/>
        <v>84</v>
      </c>
      <c r="S64" s="121">
        <f t="shared" si="7"/>
        <v>0</v>
      </c>
      <c r="T64" s="121">
        <f>U63*'Capital Sources&amp;Uses'!$D$12/12</f>
        <v>0</v>
      </c>
      <c r="U64" s="121">
        <f t="shared" si="8"/>
        <v>0</v>
      </c>
      <c r="W64" s="116">
        <f t="shared" si="9"/>
        <v>96</v>
      </c>
      <c r="X64" s="121">
        <f t="shared" si="10"/>
        <v>0</v>
      </c>
      <c r="Y64" s="121">
        <f>Z63*'Capital Sources&amp;Uses'!$E$12/12</f>
        <v>0</v>
      </c>
      <c r="Z64" s="121">
        <f t="shared" si="11"/>
        <v>0</v>
      </c>
      <c r="AB64" s="116">
        <f t="shared" si="12"/>
        <v>108</v>
      </c>
      <c r="AC64" s="123">
        <f t="shared" si="13"/>
        <v>0</v>
      </c>
      <c r="AD64" s="123">
        <f>AE63*'Capital Sources&amp;Uses'!$F$12/12</f>
        <v>0</v>
      </c>
      <c r="AE64" s="123">
        <f t="shared" si="14"/>
        <v>0</v>
      </c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8:60" ht="16" thickTop="1" thickBot="1">
      <c r="H65" s="116">
        <f t="shared" si="1"/>
        <v>61</v>
      </c>
      <c r="I65" s="121">
        <f t="shared" si="0"/>
        <v>890.26326851890678</v>
      </c>
      <c r="J65" s="121">
        <f>K64*('Capital Sources&amp;Uses'!$B$12/12)</f>
        <v>277.68039236603107</v>
      </c>
      <c r="K65" s="121">
        <f t="shared" si="2"/>
        <v>43816.279902412098</v>
      </c>
      <c r="M65" s="57">
        <f t="shared" si="3"/>
        <v>73</v>
      </c>
      <c r="N65" s="63">
        <f t="shared" si="4"/>
        <v>0</v>
      </c>
      <c r="O65" s="121">
        <f>P64*'Capital Sources&amp;Uses'!$C$12/12</f>
        <v>0</v>
      </c>
      <c r="P65" s="121">
        <f t="shared" si="5"/>
        <v>0</v>
      </c>
      <c r="R65" s="116">
        <f t="shared" si="6"/>
        <v>85</v>
      </c>
      <c r="S65" s="121">
        <f t="shared" si="7"/>
        <v>0</v>
      </c>
      <c r="T65" s="121">
        <f>U64*'Capital Sources&amp;Uses'!$D$12/12</f>
        <v>0</v>
      </c>
      <c r="U65" s="121">
        <f t="shared" si="8"/>
        <v>0</v>
      </c>
      <c r="W65" s="116">
        <f t="shared" si="9"/>
        <v>97</v>
      </c>
      <c r="X65" s="121">
        <f t="shared" si="10"/>
        <v>0</v>
      </c>
      <c r="Y65" s="121">
        <f>Z64*'Capital Sources&amp;Uses'!$E$12/12</f>
        <v>0</v>
      </c>
      <c r="Z65" s="121">
        <f t="shared" si="11"/>
        <v>0</v>
      </c>
      <c r="AB65" s="116">
        <f t="shared" si="12"/>
        <v>109</v>
      </c>
      <c r="AC65" s="123">
        <f t="shared" si="13"/>
        <v>0</v>
      </c>
      <c r="AD65" s="123">
        <f>AE64*'Capital Sources&amp;Uses'!$F$12/12</f>
        <v>0</v>
      </c>
      <c r="AE65" s="123">
        <f t="shared" si="14"/>
        <v>0</v>
      </c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8:60" ht="16" thickTop="1" thickBot="1">
      <c r="H66" s="116">
        <f t="shared" si="1"/>
        <v>62</v>
      </c>
      <c r="I66" s="121">
        <f t="shared" si="0"/>
        <v>890.26326851890678</v>
      </c>
      <c r="J66" s="121">
        <f>K65*('Capital Sources&amp;Uses'!$B$12/12)</f>
        <v>273.85174939007561</v>
      </c>
      <c r="K66" s="121">
        <f t="shared" si="2"/>
        <v>43199.868383283261</v>
      </c>
      <c r="M66" s="57">
        <f t="shared" si="3"/>
        <v>74</v>
      </c>
      <c r="N66" s="63">
        <f t="shared" si="4"/>
        <v>0</v>
      </c>
      <c r="O66" s="121">
        <f>P65*'Capital Sources&amp;Uses'!$C$12/12</f>
        <v>0</v>
      </c>
      <c r="P66" s="121">
        <f t="shared" si="5"/>
        <v>0</v>
      </c>
      <c r="R66" s="116">
        <f t="shared" si="6"/>
        <v>86</v>
      </c>
      <c r="S66" s="121">
        <f t="shared" si="7"/>
        <v>0</v>
      </c>
      <c r="T66" s="121">
        <f>U65*'Capital Sources&amp;Uses'!$D$12/12</f>
        <v>0</v>
      </c>
      <c r="U66" s="121">
        <f t="shared" si="8"/>
        <v>0</v>
      </c>
      <c r="W66" s="116">
        <f t="shared" si="9"/>
        <v>98</v>
      </c>
      <c r="X66" s="121">
        <f t="shared" si="10"/>
        <v>0</v>
      </c>
      <c r="Y66" s="121">
        <f>Z65*'Capital Sources&amp;Uses'!$E$12/12</f>
        <v>0</v>
      </c>
      <c r="Z66" s="121">
        <f t="shared" si="11"/>
        <v>0</v>
      </c>
      <c r="AB66" s="116">
        <f t="shared" si="12"/>
        <v>110</v>
      </c>
      <c r="AC66" s="123">
        <f t="shared" si="13"/>
        <v>0</v>
      </c>
      <c r="AD66" s="123">
        <f>AE65*'Capital Sources&amp;Uses'!$F$12/12</f>
        <v>0</v>
      </c>
      <c r="AE66" s="123">
        <f t="shared" si="14"/>
        <v>0</v>
      </c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8:60" ht="16" thickTop="1" thickBot="1">
      <c r="H67" s="116">
        <f t="shared" si="1"/>
        <v>63</v>
      </c>
      <c r="I67" s="121">
        <f t="shared" si="0"/>
        <v>890.26326851890678</v>
      </c>
      <c r="J67" s="121">
        <f>K66*('Capital Sources&amp;Uses'!$B$12/12)</f>
        <v>269.99917739552035</v>
      </c>
      <c r="K67" s="121">
        <f t="shared" si="2"/>
        <v>42579.604292159871</v>
      </c>
      <c r="M67" s="57">
        <f t="shared" si="3"/>
        <v>75</v>
      </c>
      <c r="N67" s="63">
        <f t="shared" si="4"/>
        <v>0</v>
      </c>
      <c r="O67" s="121">
        <f>P66*'Capital Sources&amp;Uses'!$C$12/12</f>
        <v>0</v>
      </c>
      <c r="P67" s="121">
        <f t="shared" si="5"/>
        <v>0</v>
      </c>
      <c r="R67" s="116">
        <f t="shared" si="6"/>
        <v>87</v>
      </c>
      <c r="S67" s="121">
        <f t="shared" si="7"/>
        <v>0</v>
      </c>
      <c r="T67" s="121">
        <f>U66*'Capital Sources&amp;Uses'!$D$12/12</f>
        <v>0</v>
      </c>
      <c r="U67" s="121">
        <f t="shared" si="8"/>
        <v>0</v>
      </c>
      <c r="W67" s="116">
        <f t="shared" si="9"/>
        <v>99</v>
      </c>
      <c r="X67" s="121">
        <f t="shared" si="10"/>
        <v>0</v>
      </c>
      <c r="Y67" s="121">
        <f>Z66*'Capital Sources&amp;Uses'!$E$12/12</f>
        <v>0</v>
      </c>
      <c r="Z67" s="121">
        <f t="shared" si="11"/>
        <v>0</v>
      </c>
      <c r="AB67" s="116">
        <f t="shared" si="12"/>
        <v>111</v>
      </c>
      <c r="AC67" s="123">
        <f t="shared" si="13"/>
        <v>0</v>
      </c>
      <c r="AD67" s="123">
        <f>AE66*'Capital Sources&amp;Uses'!$F$12/12</f>
        <v>0</v>
      </c>
      <c r="AE67" s="123">
        <f t="shared" si="14"/>
        <v>0</v>
      </c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</row>
    <row r="68" spans="8:60" ht="16" thickTop="1" thickBot="1">
      <c r="H68" s="116">
        <f t="shared" si="1"/>
        <v>64</v>
      </c>
      <c r="I68" s="121">
        <f t="shared" si="0"/>
        <v>890.26326851890678</v>
      </c>
      <c r="J68" s="121">
        <f>K67*('Capital Sources&amp;Uses'!$B$12/12)</f>
        <v>266.12252682599916</v>
      </c>
      <c r="K68" s="121">
        <f t="shared" si="2"/>
        <v>41955.463550466964</v>
      </c>
      <c r="M68" s="57">
        <f t="shared" si="3"/>
        <v>76</v>
      </c>
      <c r="N68" s="63">
        <f t="shared" si="4"/>
        <v>0</v>
      </c>
      <c r="O68" s="121">
        <f>P67*'Capital Sources&amp;Uses'!$C$12/12</f>
        <v>0</v>
      </c>
      <c r="P68" s="121">
        <f t="shared" si="5"/>
        <v>0</v>
      </c>
      <c r="R68" s="116">
        <f t="shared" si="6"/>
        <v>88</v>
      </c>
      <c r="S68" s="121">
        <f t="shared" si="7"/>
        <v>0</v>
      </c>
      <c r="T68" s="121">
        <f>U67*'Capital Sources&amp;Uses'!$D$12/12</f>
        <v>0</v>
      </c>
      <c r="U68" s="121">
        <f t="shared" si="8"/>
        <v>0</v>
      </c>
      <c r="W68" s="116">
        <f t="shared" si="9"/>
        <v>100</v>
      </c>
      <c r="X68" s="121">
        <f t="shared" si="10"/>
        <v>0</v>
      </c>
      <c r="Y68" s="121">
        <f>Z67*'Capital Sources&amp;Uses'!$E$12/12</f>
        <v>0</v>
      </c>
      <c r="Z68" s="121">
        <f t="shared" si="11"/>
        <v>0</v>
      </c>
      <c r="AB68" s="116">
        <f t="shared" si="12"/>
        <v>112</v>
      </c>
      <c r="AC68" s="123">
        <f t="shared" si="13"/>
        <v>0</v>
      </c>
      <c r="AD68" s="123">
        <f>AE67*'Capital Sources&amp;Uses'!$F$12/12</f>
        <v>0</v>
      </c>
      <c r="AE68" s="123">
        <f t="shared" si="14"/>
        <v>0</v>
      </c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</row>
    <row r="69" spans="8:60" ht="16" thickTop="1" thickBot="1">
      <c r="H69" s="116">
        <f t="shared" si="1"/>
        <v>65</v>
      </c>
      <c r="I69" s="121">
        <f t="shared" si="0"/>
        <v>890.26326851890678</v>
      </c>
      <c r="J69" s="121">
        <f>K68*('Capital Sources&amp;Uses'!$B$12/12)</f>
        <v>262.22164719041848</v>
      </c>
      <c r="K69" s="121">
        <f t="shared" si="2"/>
        <v>41327.421929138472</v>
      </c>
      <c r="M69" s="57">
        <f t="shared" si="3"/>
        <v>77</v>
      </c>
      <c r="N69" s="63">
        <f t="shared" si="4"/>
        <v>0</v>
      </c>
      <c r="O69" s="121">
        <f>P68*'Capital Sources&amp;Uses'!$C$12/12</f>
        <v>0</v>
      </c>
      <c r="P69" s="121">
        <f t="shared" si="5"/>
        <v>0</v>
      </c>
      <c r="R69" s="116">
        <f t="shared" si="6"/>
        <v>89</v>
      </c>
      <c r="S69" s="121">
        <f t="shared" si="7"/>
        <v>0</v>
      </c>
      <c r="T69" s="121">
        <f>U68*'Capital Sources&amp;Uses'!$D$12/12</f>
        <v>0</v>
      </c>
      <c r="U69" s="121">
        <f t="shared" si="8"/>
        <v>0</v>
      </c>
      <c r="W69" s="116">
        <f t="shared" si="9"/>
        <v>101</v>
      </c>
      <c r="X69" s="121">
        <f t="shared" si="10"/>
        <v>0</v>
      </c>
      <c r="Y69" s="121">
        <f>Z68*'Capital Sources&amp;Uses'!$E$12/12</f>
        <v>0</v>
      </c>
      <c r="Z69" s="121">
        <f t="shared" si="11"/>
        <v>0</v>
      </c>
      <c r="AB69" s="116">
        <f t="shared" si="12"/>
        <v>113</v>
      </c>
      <c r="AC69" s="123">
        <f t="shared" si="13"/>
        <v>0</v>
      </c>
      <c r="AD69" s="123">
        <f>AE68*'Capital Sources&amp;Uses'!$F$12/12</f>
        <v>0</v>
      </c>
      <c r="AE69" s="123">
        <f t="shared" si="14"/>
        <v>0</v>
      </c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</row>
    <row r="70" spans="8:60" ht="16" thickTop="1" thickBot="1">
      <c r="H70" s="116">
        <f t="shared" si="1"/>
        <v>66</v>
      </c>
      <c r="I70" s="121">
        <f t="shared" ref="I70:I133" si="15">IF(K69&gt;0.001, $I$5, 0)</f>
        <v>890.26326851890678</v>
      </c>
      <c r="J70" s="121">
        <f>K69*('Capital Sources&amp;Uses'!$B$12/12)</f>
        <v>258.29638705711545</v>
      </c>
      <c r="K70" s="121">
        <f t="shared" si="2"/>
        <v>40695.455047676682</v>
      </c>
      <c r="M70" s="57">
        <f t="shared" si="3"/>
        <v>78</v>
      </c>
      <c r="N70" s="63">
        <f t="shared" si="4"/>
        <v>0</v>
      </c>
      <c r="O70" s="121">
        <f>P69*'Capital Sources&amp;Uses'!$C$12/12</f>
        <v>0</v>
      </c>
      <c r="P70" s="121">
        <f t="shared" si="5"/>
        <v>0</v>
      </c>
      <c r="R70" s="116">
        <f t="shared" si="6"/>
        <v>90</v>
      </c>
      <c r="S70" s="121">
        <f t="shared" si="7"/>
        <v>0</v>
      </c>
      <c r="T70" s="121">
        <f>U69*'Capital Sources&amp;Uses'!$D$12/12</f>
        <v>0</v>
      </c>
      <c r="U70" s="121">
        <f t="shared" si="8"/>
        <v>0</v>
      </c>
      <c r="W70" s="116">
        <f t="shared" si="9"/>
        <v>102</v>
      </c>
      <c r="X70" s="121">
        <f t="shared" si="10"/>
        <v>0</v>
      </c>
      <c r="Y70" s="121">
        <f>Z69*'Capital Sources&amp;Uses'!$E$12/12</f>
        <v>0</v>
      </c>
      <c r="Z70" s="121">
        <f t="shared" si="11"/>
        <v>0</v>
      </c>
      <c r="AB70" s="116">
        <f t="shared" si="12"/>
        <v>114</v>
      </c>
      <c r="AC70" s="123">
        <f t="shared" si="13"/>
        <v>0</v>
      </c>
      <c r="AD70" s="123">
        <f>AE69*'Capital Sources&amp;Uses'!$F$12/12</f>
        <v>0</v>
      </c>
      <c r="AE70" s="123">
        <f t="shared" si="14"/>
        <v>0</v>
      </c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</row>
    <row r="71" spans="8:60" ht="16" thickTop="1" thickBot="1">
      <c r="H71" s="116">
        <f t="shared" ref="H71:H123" si="16">H70+1</f>
        <v>67</v>
      </c>
      <c r="I71" s="121">
        <f t="shared" si="15"/>
        <v>890.26326851890678</v>
      </c>
      <c r="J71" s="121">
        <f>K70*('Capital Sources&amp;Uses'!$B$12/12)</f>
        <v>254.34659404797924</v>
      </c>
      <c r="K71" s="121">
        <f t="shared" ref="K71:K134" si="17">K70-I71+J71</f>
        <v>40059.538373205753</v>
      </c>
      <c r="M71" s="57">
        <f t="shared" ref="M71:M123" si="18">M70+1</f>
        <v>79</v>
      </c>
      <c r="N71" s="63">
        <f t="shared" ref="N71:N134" si="19">IF(P70&gt;0.001,N70,0)</f>
        <v>0</v>
      </c>
      <c r="O71" s="121">
        <f>P70*'Capital Sources&amp;Uses'!$C$12/12</f>
        <v>0</v>
      </c>
      <c r="P71" s="121">
        <f t="shared" ref="P71:P134" si="20">P70-N71+O71</f>
        <v>0</v>
      </c>
      <c r="R71" s="116">
        <f t="shared" ref="R71:R123" si="21">R70+1</f>
        <v>91</v>
      </c>
      <c r="S71" s="121">
        <f t="shared" ref="S71:S134" si="22">IF(U70&gt;0.001,S70,0)</f>
        <v>0</v>
      </c>
      <c r="T71" s="121">
        <f>U70*'Capital Sources&amp;Uses'!$D$12/12</f>
        <v>0</v>
      </c>
      <c r="U71" s="121">
        <f t="shared" ref="U71:U134" si="23">U70-S71+T71</f>
        <v>0</v>
      </c>
      <c r="W71" s="116">
        <f t="shared" ref="W71:W123" si="24">W70+1</f>
        <v>103</v>
      </c>
      <c r="X71" s="121">
        <f t="shared" ref="X71:X134" si="25">IF(Z70&gt;0.001,X70,0)</f>
        <v>0</v>
      </c>
      <c r="Y71" s="121">
        <f>Z70*'Capital Sources&amp;Uses'!$E$12/12</f>
        <v>0</v>
      </c>
      <c r="Z71" s="121">
        <f t="shared" ref="Z71:Z134" si="26">Z70-X71+Y71</f>
        <v>0</v>
      </c>
      <c r="AB71" s="116">
        <f t="shared" ref="AB71:AB123" si="27">AB70+1</f>
        <v>115</v>
      </c>
      <c r="AC71" s="123">
        <f t="shared" ref="AC71:AC134" si="28">IF(AE70&gt;0.001,AC70,0)</f>
        <v>0</v>
      </c>
      <c r="AD71" s="123">
        <f>AE70*'Capital Sources&amp;Uses'!$F$12/12</f>
        <v>0</v>
      </c>
      <c r="AE71" s="123">
        <f t="shared" ref="AE71:AE134" si="29">AE70-AC71+AD71</f>
        <v>0</v>
      </c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</row>
    <row r="72" spans="8:60" ht="16" thickTop="1" thickBot="1">
      <c r="H72" s="116">
        <f t="shared" si="16"/>
        <v>68</v>
      </c>
      <c r="I72" s="121">
        <f t="shared" si="15"/>
        <v>890.26326851890678</v>
      </c>
      <c r="J72" s="121">
        <f>K71*('Capital Sources&amp;Uses'!$B$12/12)</f>
        <v>250.37211483253594</v>
      </c>
      <c r="K72" s="121">
        <f t="shared" si="17"/>
        <v>39419.647219519378</v>
      </c>
      <c r="M72" s="57">
        <f t="shared" si="18"/>
        <v>80</v>
      </c>
      <c r="N72" s="63">
        <f t="shared" si="19"/>
        <v>0</v>
      </c>
      <c r="O72" s="121">
        <f>P71*'Capital Sources&amp;Uses'!$C$12/12</f>
        <v>0</v>
      </c>
      <c r="P72" s="121">
        <f t="shared" si="20"/>
        <v>0</v>
      </c>
      <c r="R72" s="116">
        <f t="shared" si="21"/>
        <v>92</v>
      </c>
      <c r="S72" s="121">
        <f t="shared" si="22"/>
        <v>0</v>
      </c>
      <c r="T72" s="121">
        <f>U71*'Capital Sources&amp;Uses'!$D$12/12</f>
        <v>0</v>
      </c>
      <c r="U72" s="121">
        <f t="shared" si="23"/>
        <v>0</v>
      </c>
      <c r="W72" s="116">
        <f t="shared" si="24"/>
        <v>104</v>
      </c>
      <c r="X72" s="121">
        <f t="shared" si="25"/>
        <v>0</v>
      </c>
      <c r="Y72" s="121">
        <f>Z71*'Capital Sources&amp;Uses'!$E$12/12</f>
        <v>0</v>
      </c>
      <c r="Z72" s="121">
        <f t="shared" si="26"/>
        <v>0</v>
      </c>
      <c r="AB72" s="116">
        <f t="shared" si="27"/>
        <v>116</v>
      </c>
      <c r="AC72" s="123">
        <f t="shared" si="28"/>
        <v>0</v>
      </c>
      <c r="AD72" s="123">
        <f>AE71*'Capital Sources&amp;Uses'!$F$12/12</f>
        <v>0</v>
      </c>
      <c r="AE72" s="123">
        <f t="shared" si="29"/>
        <v>0</v>
      </c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</row>
    <row r="73" spans="8:60" ht="16" thickTop="1" thickBot="1">
      <c r="H73" s="116">
        <f t="shared" si="16"/>
        <v>69</v>
      </c>
      <c r="I73" s="121">
        <f t="shared" si="15"/>
        <v>890.26326851890678</v>
      </c>
      <c r="J73" s="121">
        <f>K72*('Capital Sources&amp;Uses'!$B$12/12)</f>
        <v>246.37279512199609</v>
      </c>
      <c r="K73" s="121">
        <f t="shared" si="17"/>
        <v>38775.756746122468</v>
      </c>
      <c r="M73" s="57">
        <f t="shared" si="18"/>
        <v>81</v>
      </c>
      <c r="N73" s="63">
        <f t="shared" si="19"/>
        <v>0</v>
      </c>
      <c r="O73" s="121">
        <f>P72*'Capital Sources&amp;Uses'!$C$12/12</f>
        <v>0</v>
      </c>
      <c r="P73" s="121">
        <f t="shared" si="20"/>
        <v>0</v>
      </c>
      <c r="R73" s="116">
        <f t="shared" si="21"/>
        <v>93</v>
      </c>
      <c r="S73" s="121">
        <f t="shared" si="22"/>
        <v>0</v>
      </c>
      <c r="T73" s="121">
        <f>U72*'Capital Sources&amp;Uses'!$D$12/12</f>
        <v>0</v>
      </c>
      <c r="U73" s="121">
        <f t="shared" si="23"/>
        <v>0</v>
      </c>
      <c r="W73" s="116">
        <f t="shared" si="24"/>
        <v>105</v>
      </c>
      <c r="X73" s="121">
        <f t="shared" si="25"/>
        <v>0</v>
      </c>
      <c r="Y73" s="121">
        <f>Z72*'Capital Sources&amp;Uses'!$E$12/12</f>
        <v>0</v>
      </c>
      <c r="Z73" s="121">
        <f t="shared" si="26"/>
        <v>0</v>
      </c>
      <c r="AB73" s="116">
        <f t="shared" si="27"/>
        <v>117</v>
      </c>
      <c r="AC73" s="123">
        <f t="shared" si="28"/>
        <v>0</v>
      </c>
      <c r="AD73" s="123">
        <f>AE72*'Capital Sources&amp;Uses'!$F$12/12</f>
        <v>0</v>
      </c>
      <c r="AE73" s="123">
        <f t="shared" si="29"/>
        <v>0</v>
      </c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</row>
    <row r="74" spans="8:60" ht="16" thickTop="1" thickBot="1">
      <c r="H74" s="116">
        <f t="shared" si="16"/>
        <v>70</v>
      </c>
      <c r="I74" s="121">
        <f t="shared" si="15"/>
        <v>890.26326851890678</v>
      </c>
      <c r="J74" s="121">
        <f>K73*('Capital Sources&amp;Uses'!$B$12/12)</f>
        <v>242.34847966326541</v>
      </c>
      <c r="K74" s="121">
        <f t="shared" si="17"/>
        <v>38127.841957266821</v>
      </c>
      <c r="M74" s="57">
        <f t="shared" si="18"/>
        <v>82</v>
      </c>
      <c r="N74" s="63">
        <f t="shared" si="19"/>
        <v>0</v>
      </c>
      <c r="O74" s="121">
        <f>P73*'Capital Sources&amp;Uses'!$C$12/12</f>
        <v>0</v>
      </c>
      <c r="P74" s="121">
        <f t="shared" si="20"/>
        <v>0</v>
      </c>
      <c r="R74" s="116">
        <f t="shared" si="21"/>
        <v>94</v>
      </c>
      <c r="S74" s="121">
        <f t="shared" si="22"/>
        <v>0</v>
      </c>
      <c r="T74" s="121">
        <f>U73*'Capital Sources&amp;Uses'!$D$12/12</f>
        <v>0</v>
      </c>
      <c r="U74" s="121">
        <f t="shared" si="23"/>
        <v>0</v>
      </c>
      <c r="W74" s="116">
        <f t="shared" si="24"/>
        <v>106</v>
      </c>
      <c r="X74" s="121">
        <f t="shared" si="25"/>
        <v>0</v>
      </c>
      <c r="Y74" s="121">
        <f>Z73*'Capital Sources&amp;Uses'!$E$12/12</f>
        <v>0</v>
      </c>
      <c r="Z74" s="121">
        <f t="shared" si="26"/>
        <v>0</v>
      </c>
      <c r="AB74" s="116">
        <f t="shared" si="27"/>
        <v>118</v>
      </c>
      <c r="AC74" s="123">
        <f t="shared" si="28"/>
        <v>0</v>
      </c>
      <c r="AD74" s="123">
        <f>AE73*'Capital Sources&amp;Uses'!$F$12/12</f>
        <v>0</v>
      </c>
      <c r="AE74" s="123">
        <f t="shared" si="29"/>
        <v>0</v>
      </c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</row>
    <row r="75" spans="8:60" ht="16" thickTop="1" thickBot="1">
      <c r="H75" s="116">
        <f t="shared" si="16"/>
        <v>71</v>
      </c>
      <c r="I75" s="121">
        <f t="shared" si="15"/>
        <v>890.26326851890678</v>
      </c>
      <c r="J75" s="121">
        <f>K74*('Capital Sources&amp;Uses'!$B$12/12)</f>
        <v>238.29901223291762</v>
      </c>
      <c r="K75" s="121">
        <f t="shared" si="17"/>
        <v>37475.877700980833</v>
      </c>
      <c r="M75" s="57">
        <f t="shared" si="18"/>
        <v>83</v>
      </c>
      <c r="N75" s="63">
        <f t="shared" si="19"/>
        <v>0</v>
      </c>
      <c r="O75" s="121">
        <f>P74*'Capital Sources&amp;Uses'!$C$12/12</f>
        <v>0</v>
      </c>
      <c r="P75" s="121">
        <f t="shared" si="20"/>
        <v>0</v>
      </c>
      <c r="R75" s="116">
        <f t="shared" si="21"/>
        <v>95</v>
      </c>
      <c r="S75" s="121">
        <f t="shared" si="22"/>
        <v>0</v>
      </c>
      <c r="T75" s="121">
        <f>U74*'Capital Sources&amp;Uses'!$D$12/12</f>
        <v>0</v>
      </c>
      <c r="U75" s="121">
        <f t="shared" si="23"/>
        <v>0</v>
      </c>
      <c r="W75" s="116">
        <f t="shared" si="24"/>
        <v>107</v>
      </c>
      <c r="X75" s="121">
        <f t="shared" si="25"/>
        <v>0</v>
      </c>
      <c r="Y75" s="121">
        <f>Z74*'Capital Sources&amp;Uses'!$E$12/12</f>
        <v>0</v>
      </c>
      <c r="Z75" s="121">
        <f t="shared" si="26"/>
        <v>0</v>
      </c>
      <c r="AB75" s="116">
        <f t="shared" si="27"/>
        <v>119</v>
      </c>
      <c r="AC75" s="123">
        <f t="shared" si="28"/>
        <v>0</v>
      </c>
      <c r="AD75" s="123">
        <f>AE74*'Capital Sources&amp;Uses'!$F$12/12</f>
        <v>0</v>
      </c>
      <c r="AE75" s="123">
        <f t="shared" si="29"/>
        <v>0</v>
      </c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</row>
    <row r="76" spans="8:60" ht="16" thickTop="1" thickBot="1">
      <c r="H76" s="116">
        <f t="shared" si="16"/>
        <v>72</v>
      </c>
      <c r="I76" s="121">
        <f t="shared" si="15"/>
        <v>890.26326851890678</v>
      </c>
      <c r="J76" s="121">
        <f>K75*('Capital Sources&amp;Uses'!$B$12/12)</f>
        <v>234.2242356311302</v>
      </c>
      <c r="K76" s="121">
        <f t="shared" si="17"/>
        <v>36819.838668093056</v>
      </c>
      <c r="M76" s="57">
        <f t="shared" si="18"/>
        <v>84</v>
      </c>
      <c r="N76" s="63">
        <f t="shared" si="19"/>
        <v>0</v>
      </c>
      <c r="O76" s="121">
        <f>P75*'Capital Sources&amp;Uses'!$C$12/12</f>
        <v>0</v>
      </c>
      <c r="P76" s="121">
        <f t="shared" si="20"/>
        <v>0</v>
      </c>
      <c r="R76" s="116">
        <f t="shared" si="21"/>
        <v>96</v>
      </c>
      <c r="S76" s="121">
        <f t="shared" si="22"/>
        <v>0</v>
      </c>
      <c r="T76" s="121">
        <f>U75*'Capital Sources&amp;Uses'!$D$12/12</f>
        <v>0</v>
      </c>
      <c r="U76" s="121">
        <f t="shared" si="23"/>
        <v>0</v>
      </c>
      <c r="W76" s="116">
        <f t="shared" si="24"/>
        <v>108</v>
      </c>
      <c r="X76" s="121">
        <f t="shared" si="25"/>
        <v>0</v>
      </c>
      <c r="Y76" s="121">
        <f>Z75*'Capital Sources&amp;Uses'!$E$12/12</f>
        <v>0</v>
      </c>
      <c r="Z76" s="121">
        <f t="shared" si="26"/>
        <v>0</v>
      </c>
      <c r="AB76" s="116">
        <f t="shared" si="27"/>
        <v>120</v>
      </c>
      <c r="AC76" s="123">
        <f t="shared" si="28"/>
        <v>0</v>
      </c>
      <c r="AD76" s="123">
        <f>AE75*'Capital Sources&amp;Uses'!$F$12/12</f>
        <v>0</v>
      </c>
      <c r="AE76" s="123">
        <f t="shared" si="29"/>
        <v>0</v>
      </c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</row>
    <row r="77" spans="8:60" ht="16" thickTop="1" thickBot="1">
      <c r="H77" s="116">
        <f t="shared" si="16"/>
        <v>73</v>
      </c>
      <c r="I77" s="121">
        <f t="shared" si="15"/>
        <v>890.26326851890678</v>
      </c>
      <c r="J77" s="121">
        <f>K76*('Capital Sources&amp;Uses'!$B$12/12)</f>
        <v>230.12399167558158</v>
      </c>
      <c r="K77" s="121">
        <f t="shared" si="17"/>
        <v>36159.699391249727</v>
      </c>
      <c r="M77" s="57">
        <f t="shared" si="18"/>
        <v>85</v>
      </c>
      <c r="N77" s="63">
        <f t="shared" si="19"/>
        <v>0</v>
      </c>
      <c r="O77" s="121">
        <f>P76*'Capital Sources&amp;Uses'!$C$12/12</f>
        <v>0</v>
      </c>
      <c r="P77" s="121">
        <f t="shared" si="20"/>
        <v>0</v>
      </c>
      <c r="R77" s="116">
        <f t="shared" si="21"/>
        <v>97</v>
      </c>
      <c r="S77" s="121">
        <f t="shared" si="22"/>
        <v>0</v>
      </c>
      <c r="T77" s="121">
        <f>U76*'Capital Sources&amp;Uses'!$D$12/12</f>
        <v>0</v>
      </c>
      <c r="U77" s="121">
        <f t="shared" si="23"/>
        <v>0</v>
      </c>
      <c r="W77" s="116">
        <f t="shared" si="24"/>
        <v>109</v>
      </c>
      <c r="X77" s="121">
        <f t="shared" si="25"/>
        <v>0</v>
      </c>
      <c r="Y77" s="121">
        <f>Z76*'Capital Sources&amp;Uses'!$E$12/12</f>
        <v>0</v>
      </c>
      <c r="Z77" s="121">
        <f t="shared" si="26"/>
        <v>0</v>
      </c>
      <c r="AB77" s="116">
        <f t="shared" si="27"/>
        <v>121</v>
      </c>
      <c r="AC77" s="123">
        <f t="shared" si="28"/>
        <v>0</v>
      </c>
      <c r="AD77" s="123">
        <f>AE76*'Capital Sources&amp;Uses'!$F$12/12</f>
        <v>0</v>
      </c>
      <c r="AE77" s="123">
        <f t="shared" si="29"/>
        <v>0</v>
      </c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</row>
    <row r="78" spans="8:60" ht="16" thickTop="1" thickBot="1">
      <c r="H78" s="116">
        <f t="shared" si="16"/>
        <v>74</v>
      </c>
      <c r="I78" s="121">
        <f t="shared" si="15"/>
        <v>890.26326851890678</v>
      </c>
      <c r="J78" s="121">
        <f>K77*('Capital Sources&amp;Uses'!$B$12/12)</f>
        <v>225.99812119531077</v>
      </c>
      <c r="K78" s="121">
        <f t="shared" si="17"/>
        <v>35495.434243926131</v>
      </c>
      <c r="M78" s="57">
        <f t="shared" si="18"/>
        <v>86</v>
      </c>
      <c r="N78" s="63">
        <f t="shared" si="19"/>
        <v>0</v>
      </c>
      <c r="O78" s="121">
        <f>P77*'Capital Sources&amp;Uses'!$C$12/12</f>
        <v>0</v>
      </c>
      <c r="P78" s="121">
        <f t="shared" si="20"/>
        <v>0</v>
      </c>
      <c r="R78" s="116">
        <f t="shared" si="21"/>
        <v>98</v>
      </c>
      <c r="S78" s="121">
        <f t="shared" si="22"/>
        <v>0</v>
      </c>
      <c r="T78" s="121">
        <f>U77*'Capital Sources&amp;Uses'!$D$12/12</f>
        <v>0</v>
      </c>
      <c r="U78" s="121">
        <f t="shared" si="23"/>
        <v>0</v>
      </c>
      <c r="W78" s="116">
        <f t="shared" si="24"/>
        <v>110</v>
      </c>
      <c r="X78" s="121">
        <f t="shared" si="25"/>
        <v>0</v>
      </c>
      <c r="Y78" s="121">
        <f>Z77*'Capital Sources&amp;Uses'!$E$12/12</f>
        <v>0</v>
      </c>
      <c r="Z78" s="121">
        <f t="shared" si="26"/>
        <v>0</v>
      </c>
      <c r="AB78" s="116">
        <f t="shared" si="27"/>
        <v>122</v>
      </c>
      <c r="AC78" s="123">
        <f t="shared" si="28"/>
        <v>0</v>
      </c>
      <c r="AD78" s="123">
        <f>AE77*'Capital Sources&amp;Uses'!$F$12/12</f>
        <v>0</v>
      </c>
      <c r="AE78" s="123">
        <f t="shared" si="29"/>
        <v>0</v>
      </c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</row>
    <row r="79" spans="8:60" ht="16" thickTop="1" thickBot="1">
      <c r="H79" s="116">
        <f t="shared" si="16"/>
        <v>75</v>
      </c>
      <c r="I79" s="121">
        <f t="shared" si="15"/>
        <v>890.26326851890678</v>
      </c>
      <c r="J79" s="121">
        <f>K78*('Capital Sources&amp;Uses'!$B$12/12)</f>
        <v>221.84646402453831</v>
      </c>
      <c r="K79" s="121">
        <f t="shared" si="17"/>
        <v>34827.017439431758</v>
      </c>
      <c r="M79" s="57">
        <f t="shared" si="18"/>
        <v>87</v>
      </c>
      <c r="N79" s="63">
        <f t="shared" si="19"/>
        <v>0</v>
      </c>
      <c r="O79" s="121">
        <f>P78*'Capital Sources&amp;Uses'!$C$12/12</f>
        <v>0</v>
      </c>
      <c r="P79" s="121">
        <f t="shared" si="20"/>
        <v>0</v>
      </c>
      <c r="R79" s="116">
        <f t="shared" si="21"/>
        <v>99</v>
      </c>
      <c r="S79" s="121">
        <f t="shared" si="22"/>
        <v>0</v>
      </c>
      <c r="T79" s="121">
        <f>U78*'Capital Sources&amp;Uses'!$D$12/12</f>
        <v>0</v>
      </c>
      <c r="U79" s="121">
        <f t="shared" si="23"/>
        <v>0</v>
      </c>
      <c r="W79" s="116">
        <f t="shared" si="24"/>
        <v>111</v>
      </c>
      <c r="X79" s="121">
        <f t="shared" si="25"/>
        <v>0</v>
      </c>
      <c r="Y79" s="121">
        <f>Z78*'Capital Sources&amp;Uses'!$E$12/12</f>
        <v>0</v>
      </c>
      <c r="Z79" s="121">
        <f t="shared" si="26"/>
        <v>0</v>
      </c>
      <c r="AB79" s="116">
        <f t="shared" si="27"/>
        <v>123</v>
      </c>
      <c r="AC79" s="123">
        <f t="shared" si="28"/>
        <v>0</v>
      </c>
      <c r="AD79" s="123">
        <f>AE78*'Capital Sources&amp;Uses'!$F$12/12</f>
        <v>0</v>
      </c>
      <c r="AE79" s="123">
        <f t="shared" si="29"/>
        <v>0</v>
      </c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</row>
    <row r="80" spans="8:60" ht="16" thickTop="1" thickBot="1">
      <c r="H80" s="116">
        <f t="shared" si="16"/>
        <v>76</v>
      </c>
      <c r="I80" s="121">
        <f t="shared" si="15"/>
        <v>890.26326851890678</v>
      </c>
      <c r="J80" s="121">
        <f>K79*('Capital Sources&amp;Uses'!$B$12/12)</f>
        <v>217.66885899644848</v>
      </c>
      <c r="K80" s="121">
        <f t="shared" si="17"/>
        <v>34154.423029909296</v>
      </c>
      <c r="M80" s="57">
        <f t="shared" si="18"/>
        <v>88</v>
      </c>
      <c r="N80" s="63">
        <f t="shared" si="19"/>
        <v>0</v>
      </c>
      <c r="O80" s="121">
        <f>P79*'Capital Sources&amp;Uses'!$C$12/12</f>
        <v>0</v>
      </c>
      <c r="P80" s="121">
        <f t="shared" si="20"/>
        <v>0</v>
      </c>
      <c r="R80" s="116">
        <f t="shared" si="21"/>
        <v>100</v>
      </c>
      <c r="S80" s="121">
        <f t="shared" si="22"/>
        <v>0</v>
      </c>
      <c r="T80" s="121">
        <f>U79*'Capital Sources&amp;Uses'!$D$12/12</f>
        <v>0</v>
      </c>
      <c r="U80" s="121">
        <f t="shared" si="23"/>
        <v>0</v>
      </c>
      <c r="W80" s="116">
        <f t="shared" si="24"/>
        <v>112</v>
      </c>
      <c r="X80" s="121">
        <f t="shared" si="25"/>
        <v>0</v>
      </c>
      <c r="Y80" s="121">
        <f>Z79*'Capital Sources&amp;Uses'!$E$12/12</f>
        <v>0</v>
      </c>
      <c r="Z80" s="121">
        <f t="shared" si="26"/>
        <v>0</v>
      </c>
      <c r="AB80" s="116">
        <f t="shared" si="27"/>
        <v>124</v>
      </c>
      <c r="AC80" s="123">
        <f t="shared" si="28"/>
        <v>0</v>
      </c>
      <c r="AD80" s="123">
        <f>AE79*'Capital Sources&amp;Uses'!$F$12/12</f>
        <v>0</v>
      </c>
      <c r="AE80" s="123">
        <f t="shared" si="29"/>
        <v>0</v>
      </c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</row>
    <row r="81" spans="8:60" ht="16" thickTop="1" thickBot="1">
      <c r="H81" s="116">
        <f t="shared" si="16"/>
        <v>77</v>
      </c>
      <c r="I81" s="121">
        <f t="shared" si="15"/>
        <v>890.26326851890678</v>
      </c>
      <c r="J81" s="121">
        <f>K80*('Capital Sources&amp;Uses'!$B$12/12)</f>
        <v>213.46514393693309</v>
      </c>
      <c r="K81" s="121">
        <f t="shared" si="17"/>
        <v>33477.62490532732</v>
      </c>
      <c r="M81" s="57">
        <f t="shared" si="18"/>
        <v>89</v>
      </c>
      <c r="N81" s="63">
        <f t="shared" si="19"/>
        <v>0</v>
      </c>
      <c r="O81" s="121">
        <f>P80*'Capital Sources&amp;Uses'!$C$12/12</f>
        <v>0</v>
      </c>
      <c r="P81" s="121">
        <f t="shared" si="20"/>
        <v>0</v>
      </c>
      <c r="R81" s="116">
        <f t="shared" si="21"/>
        <v>101</v>
      </c>
      <c r="S81" s="121">
        <f t="shared" si="22"/>
        <v>0</v>
      </c>
      <c r="T81" s="121">
        <f>U80*'Capital Sources&amp;Uses'!$D$12/12</f>
        <v>0</v>
      </c>
      <c r="U81" s="121">
        <f t="shared" si="23"/>
        <v>0</v>
      </c>
      <c r="W81" s="116">
        <f t="shared" si="24"/>
        <v>113</v>
      </c>
      <c r="X81" s="121">
        <f t="shared" si="25"/>
        <v>0</v>
      </c>
      <c r="Y81" s="121">
        <f>Z80*'Capital Sources&amp;Uses'!$E$12/12</f>
        <v>0</v>
      </c>
      <c r="Z81" s="121">
        <f t="shared" si="26"/>
        <v>0</v>
      </c>
      <c r="AB81" s="116">
        <f t="shared" si="27"/>
        <v>125</v>
      </c>
      <c r="AC81" s="123">
        <f t="shared" si="28"/>
        <v>0</v>
      </c>
      <c r="AD81" s="123">
        <f>AE80*'Capital Sources&amp;Uses'!$F$12/12</f>
        <v>0</v>
      </c>
      <c r="AE81" s="123">
        <f t="shared" si="29"/>
        <v>0</v>
      </c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</row>
    <row r="82" spans="8:60" ht="16" thickTop="1" thickBot="1">
      <c r="H82" s="116">
        <f t="shared" si="16"/>
        <v>78</v>
      </c>
      <c r="I82" s="121">
        <f t="shared" si="15"/>
        <v>890.26326851890678</v>
      </c>
      <c r="J82" s="121">
        <f>K81*('Capital Sources&amp;Uses'!$B$12/12)</f>
        <v>209.23515565829572</v>
      </c>
      <c r="K82" s="121">
        <f t="shared" si="17"/>
        <v>32796.596792466713</v>
      </c>
      <c r="M82" s="57">
        <f t="shared" si="18"/>
        <v>90</v>
      </c>
      <c r="N82" s="63">
        <f t="shared" si="19"/>
        <v>0</v>
      </c>
      <c r="O82" s="121">
        <f>P81*'Capital Sources&amp;Uses'!$C$12/12</f>
        <v>0</v>
      </c>
      <c r="P82" s="121">
        <f t="shared" si="20"/>
        <v>0</v>
      </c>
      <c r="R82" s="116">
        <f t="shared" si="21"/>
        <v>102</v>
      </c>
      <c r="S82" s="121">
        <f t="shared" si="22"/>
        <v>0</v>
      </c>
      <c r="T82" s="121">
        <f>U81*'Capital Sources&amp;Uses'!$D$12/12</f>
        <v>0</v>
      </c>
      <c r="U82" s="121">
        <f t="shared" si="23"/>
        <v>0</v>
      </c>
      <c r="W82" s="116">
        <f t="shared" si="24"/>
        <v>114</v>
      </c>
      <c r="X82" s="121">
        <f t="shared" si="25"/>
        <v>0</v>
      </c>
      <c r="Y82" s="121">
        <f>Z81*'Capital Sources&amp;Uses'!$E$12/12</f>
        <v>0</v>
      </c>
      <c r="Z82" s="121">
        <f t="shared" si="26"/>
        <v>0</v>
      </c>
      <c r="AB82" s="116">
        <f t="shared" si="27"/>
        <v>126</v>
      </c>
      <c r="AC82" s="123">
        <f t="shared" si="28"/>
        <v>0</v>
      </c>
      <c r="AD82" s="123">
        <f>AE81*'Capital Sources&amp;Uses'!$F$12/12</f>
        <v>0</v>
      </c>
      <c r="AE82" s="123">
        <f t="shared" si="29"/>
        <v>0</v>
      </c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</row>
    <row r="83" spans="8:60" ht="16" thickTop="1" thickBot="1">
      <c r="H83" s="116">
        <f t="shared" si="16"/>
        <v>79</v>
      </c>
      <c r="I83" s="121">
        <f t="shared" si="15"/>
        <v>890.26326851890678</v>
      </c>
      <c r="J83" s="121">
        <f>K82*('Capital Sources&amp;Uses'!$B$12/12)</f>
        <v>204.97872995291695</v>
      </c>
      <c r="K83" s="121">
        <f t="shared" si="17"/>
        <v>32111.312253900724</v>
      </c>
      <c r="M83" s="57">
        <f t="shared" si="18"/>
        <v>91</v>
      </c>
      <c r="N83" s="63">
        <f t="shared" si="19"/>
        <v>0</v>
      </c>
      <c r="O83" s="121">
        <f>P82*'Capital Sources&amp;Uses'!$C$12/12</f>
        <v>0</v>
      </c>
      <c r="P83" s="121">
        <f t="shared" si="20"/>
        <v>0</v>
      </c>
      <c r="R83" s="116">
        <f t="shared" si="21"/>
        <v>103</v>
      </c>
      <c r="S83" s="121">
        <f t="shared" si="22"/>
        <v>0</v>
      </c>
      <c r="T83" s="121">
        <f>U82*'Capital Sources&amp;Uses'!$D$12/12</f>
        <v>0</v>
      </c>
      <c r="U83" s="121">
        <f t="shared" si="23"/>
        <v>0</v>
      </c>
      <c r="W83" s="116">
        <f t="shared" si="24"/>
        <v>115</v>
      </c>
      <c r="X83" s="121">
        <f t="shared" si="25"/>
        <v>0</v>
      </c>
      <c r="Y83" s="121">
        <f>Z82*'Capital Sources&amp;Uses'!$E$12/12</f>
        <v>0</v>
      </c>
      <c r="Z83" s="121">
        <f t="shared" si="26"/>
        <v>0</v>
      </c>
      <c r="AB83" s="116">
        <f t="shared" si="27"/>
        <v>127</v>
      </c>
      <c r="AC83" s="123">
        <f t="shared" si="28"/>
        <v>0</v>
      </c>
      <c r="AD83" s="123">
        <f>AE82*'Capital Sources&amp;Uses'!$F$12/12</f>
        <v>0</v>
      </c>
      <c r="AE83" s="123">
        <f t="shared" si="29"/>
        <v>0</v>
      </c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</row>
    <row r="84" spans="8:60" ht="16" thickTop="1" thickBot="1">
      <c r="H84" s="116">
        <f t="shared" si="16"/>
        <v>80</v>
      </c>
      <c r="I84" s="121">
        <f t="shared" si="15"/>
        <v>890.26326851890678</v>
      </c>
      <c r="J84" s="121">
        <f>K83*('Capital Sources&amp;Uses'!$B$12/12)</f>
        <v>200.69570158687949</v>
      </c>
      <c r="K84" s="121">
        <f t="shared" si="17"/>
        <v>31421.744686968697</v>
      </c>
      <c r="M84" s="57">
        <f t="shared" si="18"/>
        <v>92</v>
      </c>
      <c r="N84" s="63">
        <f t="shared" si="19"/>
        <v>0</v>
      </c>
      <c r="O84" s="121">
        <f>P83*'Capital Sources&amp;Uses'!$C$12/12</f>
        <v>0</v>
      </c>
      <c r="P84" s="121">
        <f t="shared" si="20"/>
        <v>0</v>
      </c>
      <c r="R84" s="116">
        <f t="shared" si="21"/>
        <v>104</v>
      </c>
      <c r="S84" s="121">
        <f t="shared" si="22"/>
        <v>0</v>
      </c>
      <c r="T84" s="121">
        <f>U83*'Capital Sources&amp;Uses'!$D$12/12</f>
        <v>0</v>
      </c>
      <c r="U84" s="121">
        <f t="shared" si="23"/>
        <v>0</v>
      </c>
      <c r="W84" s="116">
        <f t="shared" si="24"/>
        <v>116</v>
      </c>
      <c r="X84" s="121">
        <f t="shared" si="25"/>
        <v>0</v>
      </c>
      <c r="Y84" s="121">
        <f>Z83*'Capital Sources&amp;Uses'!$E$12/12</f>
        <v>0</v>
      </c>
      <c r="Z84" s="121">
        <f t="shared" si="26"/>
        <v>0</v>
      </c>
      <c r="AB84" s="116">
        <f t="shared" si="27"/>
        <v>128</v>
      </c>
      <c r="AC84" s="123">
        <f t="shared" si="28"/>
        <v>0</v>
      </c>
      <c r="AD84" s="123">
        <f>AE83*'Capital Sources&amp;Uses'!$F$12/12</f>
        <v>0</v>
      </c>
      <c r="AE84" s="123">
        <f t="shared" si="29"/>
        <v>0</v>
      </c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</row>
    <row r="85" spans="8:60" ht="16" thickTop="1" thickBot="1">
      <c r="H85" s="116">
        <f t="shared" si="16"/>
        <v>81</v>
      </c>
      <c r="I85" s="121">
        <f t="shared" si="15"/>
        <v>890.26326851890678</v>
      </c>
      <c r="J85" s="121">
        <f>K84*('Capital Sources&amp;Uses'!$B$12/12)</f>
        <v>196.38590429355435</v>
      </c>
      <c r="K85" s="121">
        <f t="shared" si="17"/>
        <v>30727.867322743346</v>
      </c>
      <c r="M85" s="57">
        <f t="shared" si="18"/>
        <v>93</v>
      </c>
      <c r="N85" s="63">
        <f t="shared" si="19"/>
        <v>0</v>
      </c>
      <c r="O85" s="121">
        <f>P84*'Capital Sources&amp;Uses'!$C$12/12</f>
        <v>0</v>
      </c>
      <c r="P85" s="121">
        <f t="shared" si="20"/>
        <v>0</v>
      </c>
      <c r="R85" s="116">
        <f t="shared" si="21"/>
        <v>105</v>
      </c>
      <c r="S85" s="121">
        <f t="shared" si="22"/>
        <v>0</v>
      </c>
      <c r="T85" s="121">
        <f>U84*'Capital Sources&amp;Uses'!$D$12/12</f>
        <v>0</v>
      </c>
      <c r="U85" s="121">
        <f t="shared" si="23"/>
        <v>0</v>
      </c>
      <c r="W85" s="116">
        <f t="shared" si="24"/>
        <v>117</v>
      </c>
      <c r="X85" s="121">
        <f t="shared" si="25"/>
        <v>0</v>
      </c>
      <c r="Y85" s="121">
        <f>Z84*'Capital Sources&amp;Uses'!$E$12/12</f>
        <v>0</v>
      </c>
      <c r="Z85" s="121">
        <f t="shared" si="26"/>
        <v>0</v>
      </c>
      <c r="AB85" s="116">
        <f t="shared" si="27"/>
        <v>129</v>
      </c>
      <c r="AC85" s="123">
        <f t="shared" si="28"/>
        <v>0</v>
      </c>
      <c r="AD85" s="123">
        <f>AE84*'Capital Sources&amp;Uses'!$F$12/12</f>
        <v>0</v>
      </c>
      <c r="AE85" s="123">
        <f t="shared" si="29"/>
        <v>0</v>
      </c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</row>
    <row r="86" spans="8:60" ht="16" thickTop="1" thickBot="1">
      <c r="H86" s="116">
        <f t="shared" si="16"/>
        <v>82</v>
      </c>
      <c r="I86" s="121">
        <f t="shared" si="15"/>
        <v>890.26326851890678</v>
      </c>
      <c r="J86" s="121">
        <f>K85*('Capital Sources&amp;Uses'!$B$12/12)</f>
        <v>192.04917076714591</v>
      </c>
      <c r="K86" s="121">
        <f t="shared" si="17"/>
        <v>30029.653224991587</v>
      </c>
      <c r="M86" s="57">
        <f t="shared" si="18"/>
        <v>94</v>
      </c>
      <c r="N86" s="63">
        <f t="shared" si="19"/>
        <v>0</v>
      </c>
      <c r="O86" s="121">
        <f>P85*'Capital Sources&amp;Uses'!$C$12/12</f>
        <v>0</v>
      </c>
      <c r="P86" s="121">
        <f t="shared" si="20"/>
        <v>0</v>
      </c>
      <c r="R86" s="116">
        <f t="shared" si="21"/>
        <v>106</v>
      </c>
      <c r="S86" s="121">
        <f t="shared" si="22"/>
        <v>0</v>
      </c>
      <c r="T86" s="121">
        <f>U85*'Capital Sources&amp;Uses'!$D$12/12</f>
        <v>0</v>
      </c>
      <c r="U86" s="121">
        <f t="shared" si="23"/>
        <v>0</v>
      </c>
      <c r="W86" s="116">
        <f t="shared" si="24"/>
        <v>118</v>
      </c>
      <c r="X86" s="121">
        <f t="shared" si="25"/>
        <v>0</v>
      </c>
      <c r="Y86" s="121">
        <f>Z85*'Capital Sources&amp;Uses'!$E$12/12</f>
        <v>0</v>
      </c>
      <c r="Z86" s="121">
        <f t="shared" si="26"/>
        <v>0</v>
      </c>
      <c r="AB86" s="116">
        <f t="shared" si="27"/>
        <v>130</v>
      </c>
      <c r="AC86" s="123">
        <f t="shared" si="28"/>
        <v>0</v>
      </c>
      <c r="AD86" s="123">
        <f>AE85*'Capital Sources&amp;Uses'!$F$12/12</f>
        <v>0</v>
      </c>
      <c r="AE86" s="123">
        <f t="shared" si="29"/>
        <v>0</v>
      </c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</row>
    <row r="87" spans="8:60" ht="16" thickTop="1" thickBot="1">
      <c r="H87" s="116">
        <f t="shared" si="16"/>
        <v>83</v>
      </c>
      <c r="I87" s="121">
        <f t="shared" si="15"/>
        <v>890.26326851890678</v>
      </c>
      <c r="J87" s="121">
        <f>K86*('Capital Sources&amp;Uses'!$B$12/12)</f>
        <v>187.6853326561974</v>
      </c>
      <c r="K87" s="121">
        <f t="shared" si="17"/>
        <v>29327.075289128879</v>
      </c>
      <c r="M87" s="57">
        <f t="shared" si="18"/>
        <v>95</v>
      </c>
      <c r="N87" s="63">
        <f t="shared" si="19"/>
        <v>0</v>
      </c>
      <c r="O87" s="121">
        <f>P86*'Capital Sources&amp;Uses'!$C$12/12</f>
        <v>0</v>
      </c>
      <c r="P87" s="121">
        <f t="shared" si="20"/>
        <v>0</v>
      </c>
      <c r="R87" s="116">
        <f t="shared" si="21"/>
        <v>107</v>
      </c>
      <c r="S87" s="121">
        <f t="shared" si="22"/>
        <v>0</v>
      </c>
      <c r="T87" s="121">
        <f>U86*'Capital Sources&amp;Uses'!$D$12/12</f>
        <v>0</v>
      </c>
      <c r="U87" s="121">
        <f t="shared" si="23"/>
        <v>0</v>
      </c>
      <c r="W87" s="116">
        <f t="shared" si="24"/>
        <v>119</v>
      </c>
      <c r="X87" s="121">
        <f t="shared" si="25"/>
        <v>0</v>
      </c>
      <c r="Y87" s="121">
        <f>Z86*'Capital Sources&amp;Uses'!$E$12/12</f>
        <v>0</v>
      </c>
      <c r="Z87" s="121">
        <f t="shared" si="26"/>
        <v>0</v>
      </c>
      <c r="AB87" s="116">
        <f t="shared" si="27"/>
        <v>131</v>
      </c>
      <c r="AC87" s="123">
        <f t="shared" si="28"/>
        <v>0</v>
      </c>
      <c r="AD87" s="123">
        <f>AE86*'Capital Sources&amp;Uses'!$F$12/12</f>
        <v>0</v>
      </c>
      <c r="AE87" s="123">
        <f t="shared" si="29"/>
        <v>0</v>
      </c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</row>
    <row r="88" spans="8:60" ht="16" thickTop="1" thickBot="1">
      <c r="H88" s="116">
        <f t="shared" si="16"/>
        <v>84</v>
      </c>
      <c r="I88" s="121">
        <f t="shared" si="15"/>
        <v>890.26326851890678</v>
      </c>
      <c r="J88" s="121">
        <f>K87*('Capital Sources&amp;Uses'!$B$12/12)</f>
        <v>183.29422055705547</v>
      </c>
      <c r="K88" s="121">
        <f t="shared" si="17"/>
        <v>28620.106241167028</v>
      </c>
      <c r="M88" s="57">
        <f t="shared" si="18"/>
        <v>96</v>
      </c>
      <c r="N88" s="63">
        <f t="shared" si="19"/>
        <v>0</v>
      </c>
      <c r="O88" s="121">
        <f>P87*'Capital Sources&amp;Uses'!$C$12/12</f>
        <v>0</v>
      </c>
      <c r="P88" s="121">
        <f t="shared" si="20"/>
        <v>0</v>
      </c>
      <c r="R88" s="116">
        <f t="shared" si="21"/>
        <v>108</v>
      </c>
      <c r="S88" s="121">
        <f t="shared" si="22"/>
        <v>0</v>
      </c>
      <c r="T88" s="121">
        <f>U87*'Capital Sources&amp;Uses'!$D$12/12</f>
        <v>0</v>
      </c>
      <c r="U88" s="121">
        <f t="shared" si="23"/>
        <v>0</v>
      </c>
      <c r="W88" s="116">
        <f t="shared" si="24"/>
        <v>120</v>
      </c>
      <c r="X88" s="121">
        <f t="shared" si="25"/>
        <v>0</v>
      </c>
      <c r="Y88" s="121">
        <f>Z87*'Capital Sources&amp;Uses'!$E$12/12</f>
        <v>0</v>
      </c>
      <c r="Z88" s="121">
        <f t="shared" si="26"/>
        <v>0</v>
      </c>
      <c r="AB88" s="116">
        <f t="shared" si="27"/>
        <v>132</v>
      </c>
      <c r="AC88" s="123">
        <f t="shared" si="28"/>
        <v>0</v>
      </c>
      <c r="AD88" s="123">
        <f>AE87*'Capital Sources&amp;Uses'!$F$12/12</f>
        <v>0</v>
      </c>
      <c r="AE88" s="123">
        <f t="shared" si="29"/>
        <v>0</v>
      </c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</row>
    <row r="89" spans="8:60" ht="16" thickTop="1" thickBot="1">
      <c r="H89" s="116">
        <f t="shared" si="16"/>
        <v>85</v>
      </c>
      <c r="I89" s="121">
        <f t="shared" si="15"/>
        <v>890.26326851890678</v>
      </c>
      <c r="J89" s="121">
        <f>K88*('Capital Sources&amp;Uses'!$B$12/12)</f>
        <v>178.87566400729392</v>
      </c>
      <c r="K89" s="121">
        <f t="shared" si="17"/>
        <v>27908.718636655416</v>
      </c>
      <c r="M89" s="57">
        <f t="shared" si="18"/>
        <v>97</v>
      </c>
      <c r="N89" s="63">
        <f t="shared" si="19"/>
        <v>0</v>
      </c>
      <c r="O89" s="121">
        <f>P88*'Capital Sources&amp;Uses'!$C$12/12</f>
        <v>0</v>
      </c>
      <c r="P89" s="121">
        <f t="shared" si="20"/>
        <v>0</v>
      </c>
      <c r="R89" s="116">
        <f t="shared" si="21"/>
        <v>109</v>
      </c>
      <c r="S89" s="121">
        <f t="shared" si="22"/>
        <v>0</v>
      </c>
      <c r="T89" s="121">
        <f>U88*'Capital Sources&amp;Uses'!$D$12/12</f>
        <v>0</v>
      </c>
      <c r="U89" s="121">
        <f t="shared" si="23"/>
        <v>0</v>
      </c>
      <c r="W89" s="116">
        <f t="shared" si="24"/>
        <v>121</v>
      </c>
      <c r="X89" s="121">
        <f t="shared" si="25"/>
        <v>0</v>
      </c>
      <c r="Y89" s="121">
        <f>Z88*'Capital Sources&amp;Uses'!$E$12/12</f>
        <v>0</v>
      </c>
      <c r="Z89" s="121">
        <f t="shared" si="26"/>
        <v>0</v>
      </c>
      <c r="AB89" s="116">
        <f t="shared" si="27"/>
        <v>133</v>
      </c>
      <c r="AC89" s="123">
        <f t="shared" si="28"/>
        <v>0</v>
      </c>
      <c r="AD89" s="123">
        <f>AE88*'Capital Sources&amp;Uses'!$F$12/12</f>
        <v>0</v>
      </c>
      <c r="AE89" s="123">
        <f t="shared" si="29"/>
        <v>0</v>
      </c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</row>
    <row r="90" spans="8:60" ht="16" thickTop="1" thickBot="1">
      <c r="H90" s="116">
        <f t="shared" si="16"/>
        <v>86</v>
      </c>
      <c r="I90" s="121">
        <f t="shared" si="15"/>
        <v>890.26326851890678</v>
      </c>
      <c r="J90" s="121">
        <f>K89*('Capital Sources&amp;Uses'!$B$12/12)</f>
        <v>174.42949147909633</v>
      </c>
      <c r="K90" s="121">
        <f t="shared" si="17"/>
        <v>27192.884859615606</v>
      </c>
      <c r="M90" s="57">
        <f t="shared" si="18"/>
        <v>98</v>
      </c>
      <c r="N90" s="63">
        <f t="shared" si="19"/>
        <v>0</v>
      </c>
      <c r="O90" s="121">
        <f>P89*'Capital Sources&amp;Uses'!$C$12/12</f>
        <v>0</v>
      </c>
      <c r="P90" s="121">
        <f t="shared" si="20"/>
        <v>0</v>
      </c>
      <c r="R90" s="116">
        <f t="shared" si="21"/>
        <v>110</v>
      </c>
      <c r="S90" s="121">
        <f t="shared" si="22"/>
        <v>0</v>
      </c>
      <c r="T90" s="121">
        <f>U89*'Capital Sources&amp;Uses'!$D$12/12</f>
        <v>0</v>
      </c>
      <c r="U90" s="121">
        <f t="shared" si="23"/>
        <v>0</v>
      </c>
      <c r="W90" s="116">
        <f t="shared" si="24"/>
        <v>122</v>
      </c>
      <c r="X90" s="121">
        <f t="shared" si="25"/>
        <v>0</v>
      </c>
      <c r="Y90" s="121">
        <f>Z89*'Capital Sources&amp;Uses'!$E$12/12</f>
        <v>0</v>
      </c>
      <c r="Z90" s="121">
        <f t="shared" si="26"/>
        <v>0</v>
      </c>
      <c r="AB90" s="116">
        <f t="shared" si="27"/>
        <v>134</v>
      </c>
      <c r="AC90" s="123">
        <f t="shared" si="28"/>
        <v>0</v>
      </c>
      <c r="AD90" s="123">
        <f>AE89*'Capital Sources&amp;Uses'!$F$12/12</f>
        <v>0</v>
      </c>
      <c r="AE90" s="123">
        <f t="shared" si="29"/>
        <v>0</v>
      </c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</row>
    <row r="91" spans="8:60" ht="16" thickTop="1" thickBot="1">
      <c r="H91" s="116">
        <f t="shared" si="16"/>
        <v>87</v>
      </c>
      <c r="I91" s="121">
        <f t="shared" si="15"/>
        <v>890.26326851890678</v>
      </c>
      <c r="J91" s="121">
        <f>K90*('Capital Sources&amp;Uses'!$B$12/12)</f>
        <v>169.95553037259754</v>
      </c>
      <c r="K91" s="121">
        <f t="shared" si="17"/>
        <v>26472.577121469298</v>
      </c>
      <c r="M91" s="57">
        <f t="shared" si="18"/>
        <v>99</v>
      </c>
      <c r="N91" s="63">
        <f t="shared" si="19"/>
        <v>0</v>
      </c>
      <c r="O91" s="121">
        <f>P90*'Capital Sources&amp;Uses'!$C$12/12</f>
        <v>0</v>
      </c>
      <c r="P91" s="121">
        <f t="shared" si="20"/>
        <v>0</v>
      </c>
      <c r="R91" s="116">
        <f t="shared" si="21"/>
        <v>111</v>
      </c>
      <c r="S91" s="121">
        <f t="shared" si="22"/>
        <v>0</v>
      </c>
      <c r="T91" s="121">
        <f>U90*'Capital Sources&amp;Uses'!$D$12/12</f>
        <v>0</v>
      </c>
      <c r="U91" s="121">
        <f t="shared" si="23"/>
        <v>0</v>
      </c>
      <c r="W91" s="116">
        <f t="shared" si="24"/>
        <v>123</v>
      </c>
      <c r="X91" s="121">
        <f t="shared" si="25"/>
        <v>0</v>
      </c>
      <c r="Y91" s="121">
        <f>Z90*'Capital Sources&amp;Uses'!$E$12/12</f>
        <v>0</v>
      </c>
      <c r="Z91" s="121">
        <f t="shared" si="26"/>
        <v>0</v>
      </c>
      <c r="AB91" s="116">
        <f t="shared" si="27"/>
        <v>135</v>
      </c>
      <c r="AC91" s="123">
        <f t="shared" si="28"/>
        <v>0</v>
      </c>
      <c r="AD91" s="123">
        <f>AE90*'Capital Sources&amp;Uses'!$F$12/12</f>
        <v>0</v>
      </c>
      <c r="AE91" s="123">
        <f t="shared" si="29"/>
        <v>0</v>
      </c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</row>
    <row r="92" spans="8:60" ht="16" thickTop="1" thickBot="1">
      <c r="H92" s="116">
        <f t="shared" si="16"/>
        <v>88</v>
      </c>
      <c r="I92" s="121">
        <f t="shared" si="15"/>
        <v>890.26326851890678</v>
      </c>
      <c r="J92" s="121">
        <f>K91*('Capital Sources&amp;Uses'!$B$12/12)</f>
        <v>165.45360700918309</v>
      </c>
      <c r="K92" s="121">
        <f t="shared" si="17"/>
        <v>25747.767459959574</v>
      </c>
      <c r="M92" s="57">
        <f t="shared" si="18"/>
        <v>100</v>
      </c>
      <c r="N92" s="63">
        <f t="shared" si="19"/>
        <v>0</v>
      </c>
      <c r="O92" s="121">
        <f>P91*'Capital Sources&amp;Uses'!$C$12/12</f>
        <v>0</v>
      </c>
      <c r="P92" s="121">
        <f t="shared" si="20"/>
        <v>0</v>
      </c>
      <c r="R92" s="116">
        <f t="shared" si="21"/>
        <v>112</v>
      </c>
      <c r="S92" s="121">
        <f t="shared" si="22"/>
        <v>0</v>
      </c>
      <c r="T92" s="121">
        <f>U91*'Capital Sources&amp;Uses'!$D$12/12</f>
        <v>0</v>
      </c>
      <c r="U92" s="121">
        <f t="shared" si="23"/>
        <v>0</v>
      </c>
      <c r="W92" s="116">
        <f t="shared" si="24"/>
        <v>124</v>
      </c>
      <c r="X92" s="121">
        <f t="shared" si="25"/>
        <v>0</v>
      </c>
      <c r="Y92" s="121">
        <f>Z91*'Capital Sources&amp;Uses'!$E$12/12</f>
        <v>0</v>
      </c>
      <c r="Z92" s="121">
        <f t="shared" si="26"/>
        <v>0</v>
      </c>
      <c r="AB92" s="116">
        <f t="shared" si="27"/>
        <v>136</v>
      </c>
      <c r="AC92" s="123">
        <f t="shared" si="28"/>
        <v>0</v>
      </c>
      <c r="AD92" s="123">
        <f>AE91*'Capital Sources&amp;Uses'!$F$12/12</f>
        <v>0</v>
      </c>
      <c r="AE92" s="123">
        <f t="shared" si="29"/>
        <v>0</v>
      </c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</row>
    <row r="93" spans="8:60" ht="16" thickTop="1" thickBot="1">
      <c r="H93" s="116">
        <f t="shared" si="16"/>
        <v>89</v>
      </c>
      <c r="I93" s="121">
        <f t="shared" si="15"/>
        <v>890.26326851890678</v>
      </c>
      <c r="J93" s="121">
        <f>K92*('Capital Sources&amp;Uses'!$B$12/12)</f>
        <v>160.92354662474733</v>
      </c>
      <c r="K93" s="121">
        <f t="shared" si="17"/>
        <v>25018.427738065417</v>
      </c>
      <c r="M93" s="57">
        <f t="shared" si="18"/>
        <v>101</v>
      </c>
      <c r="N93" s="63">
        <f t="shared" si="19"/>
        <v>0</v>
      </c>
      <c r="O93" s="121">
        <f>P92*'Capital Sources&amp;Uses'!$C$12/12</f>
        <v>0</v>
      </c>
      <c r="P93" s="121">
        <f t="shared" si="20"/>
        <v>0</v>
      </c>
      <c r="R93" s="116">
        <f t="shared" si="21"/>
        <v>113</v>
      </c>
      <c r="S93" s="121">
        <f t="shared" si="22"/>
        <v>0</v>
      </c>
      <c r="T93" s="121">
        <f>U92*'Capital Sources&amp;Uses'!$D$12/12</f>
        <v>0</v>
      </c>
      <c r="U93" s="121">
        <f t="shared" si="23"/>
        <v>0</v>
      </c>
      <c r="W93" s="116">
        <f t="shared" si="24"/>
        <v>125</v>
      </c>
      <c r="X93" s="121">
        <f t="shared" si="25"/>
        <v>0</v>
      </c>
      <c r="Y93" s="121">
        <f>Z92*'Capital Sources&amp;Uses'!$E$12/12</f>
        <v>0</v>
      </c>
      <c r="Z93" s="121">
        <f t="shared" si="26"/>
        <v>0</v>
      </c>
      <c r="AB93" s="116">
        <f t="shared" si="27"/>
        <v>137</v>
      </c>
      <c r="AC93" s="123">
        <f t="shared" si="28"/>
        <v>0</v>
      </c>
      <c r="AD93" s="123">
        <f>AE92*'Capital Sources&amp;Uses'!$F$12/12</f>
        <v>0</v>
      </c>
      <c r="AE93" s="123">
        <f t="shared" si="29"/>
        <v>0</v>
      </c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</row>
    <row r="94" spans="8:60" ht="16" thickTop="1" thickBot="1">
      <c r="H94" s="116">
        <f t="shared" si="16"/>
        <v>90</v>
      </c>
      <c r="I94" s="121">
        <f t="shared" si="15"/>
        <v>890.26326851890678</v>
      </c>
      <c r="J94" s="121">
        <f>K93*('Capital Sources&amp;Uses'!$B$12/12)</f>
        <v>156.36517336290885</v>
      </c>
      <c r="K94" s="121">
        <f t="shared" si="17"/>
        <v>24284.52964290942</v>
      </c>
      <c r="M94" s="57">
        <f t="shared" si="18"/>
        <v>102</v>
      </c>
      <c r="N94" s="63">
        <f t="shared" si="19"/>
        <v>0</v>
      </c>
      <c r="O94" s="121">
        <f>P93*'Capital Sources&amp;Uses'!$C$12/12</f>
        <v>0</v>
      </c>
      <c r="P94" s="121">
        <f t="shared" si="20"/>
        <v>0</v>
      </c>
      <c r="R94" s="116">
        <f t="shared" si="21"/>
        <v>114</v>
      </c>
      <c r="S94" s="121">
        <f t="shared" si="22"/>
        <v>0</v>
      </c>
      <c r="T94" s="121">
        <f>U93*'Capital Sources&amp;Uses'!$D$12/12</f>
        <v>0</v>
      </c>
      <c r="U94" s="121">
        <f t="shared" si="23"/>
        <v>0</v>
      </c>
      <c r="W94" s="116">
        <f t="shared" si="24"/>
        <v>126</v>
      </c>
      <c r="X94" s="121">
        <f t="shared" si="25"/>
        <v>0</v>
      </c>
      <c r="Y94" s="121">
        <f>Z93*'Capital Sources&amp;Uses'!$E$12/12</f>
        <v>0</v>
      </c>
      <c r="Z94" s="121">
        <f t="shared" si="26"/>
        <v>0</v>
      </c>
      <c r="AB94" s="116">
        <f t="shared" si="27"/>
        <v>138</v>
      </c>
      <c r="AC94" s="123">
        <f t="shared" si="28"/>
        <v>0</v>
      </c>
      <c r="AD94" s="123">
        <f>AE93*'Capital Sources&amp;Uses'!$F$12/12</f>
        <v>0</v>
      </c>
      <c r="AE94" s="123">
        <f t="shared" si="29"/>
        <v>0</v>
      </c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</row>
    <row r="95" spans="8:60" ht="16" thickTop="1" thickBot="1">
      <c r="H95" s="116">
        <f t="shared" si="16"/>
        <v>91</v>
      </c>
      <c r="I95" s="121">
        <f t="shared" si="15"/>
        <v>890.26326851890678</v>
      </c>
      <c r="J95" s="121">
        <f>K94*('Capital Sources&amp;Uses'!$B$12/12)</f>
        <v>151.77831026818387</v>
      </c>
      <c r="K95" s="121">
        <f t="shared" si="17"/>
        <v>23546.044684658696</v>
      </c>
      <c r="M95" s="57">
        <f t="shared" si="18"/>
        <v>103</v>
      </c>
      <c r="N95" s="63">
        <f t="shared" si="19"/>
        <v>0</v>
      </c>
      <c r="O95" s="121">
        <f>P94*'Capital Sources&amp;Uses'!$C$12/12</f>
        <v>0</v>
      </c>
      <c r="P95" s="121">
        <f t="shared" si="20"/>
        <v>0</v>
      </c>
      <c r="R95" s="116">
        <f t="shared" si="21"/>
        <v>115</v>
      </c>
      <c r="S95" s="121">
        <f t="shared" si="22"/>
        <v>0</v>
      </c>
      <c r="T95" s="121">
        <f>U94*'Capital Sources&amp;Uses'!$D$12/12</f>
        <v>0</v>
      </c>
      <c r="U95" s="121">
        <f t="shared" si="23"/>
        <v>0</v>
      </c>
      <c r="W95" s="116">
        <f t="shared" si="24"/>
        <v>127</v>
      </c>
      <c r="X95" s="121">
        <f t="shared" si="25"/>
        <v>0</v>
      </c>
      <c r="Y95" s="121">
        <f>Z94*'Capital Sources&amp;Uses'!$E$12/12</f>
        <v>0</v>
      </c>
      <c r="Z95" s="121">
        <f t="shared" si="26"/>
        <v>0</v>
      </c>
      <c r="AB95" s="116">
        <f t="shared" si="27"/>
        <v>139</v>
      </c>
      <c r="AC95" s="123">
        <f t="shared" si="28"/>
        <v>0</v>
      </c>
      <c r="AD95" s="123">
        <f>AE94*'Capital Sources&amp;Uses'!$F$12/12</f>
        <v>0</v>
      </c>
      <c r="AE95" s="123">
        <f t="shared" si="29"/>
        <v>0</v>
      </c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</row>
    <row r="96" spans="8:60" ht="16" thickTop="1" thickBot="1">
      <c r="H96" s="116">
        <f t="shared" si="16"/>
        <v>92</v>
      </c>
      <c r="I96" s="121">
        <f t="shared" si="15"/>
        <v>890.26326851890678</v>
      </c>
      <c r="J96" s="121">
        <f>K95*('Capital Sources&amp;Uses'!$B$12/12)</f>
        <v>147.16277927911685</v>
      </c>
      <c r="K96" s="121">
        <f t="shared" si="17"/>
        <v>22802.944195418906</v>
      </c>
      <c r="M96" s="57">
        <f t="shared" si="18"/>
        <v>104</v>
      </c>
      <c r="N96" s="63">
        <f t="shared" si="19"/>
        <v>0</v>
      </c>
      <c r="O96" s="121">
        <f>P95*'Capital Sources&amp;Uses'!$C$12/12</f>
        <v>0</v>
      </c>
      <c r="P96" s="121">
        <f t="shared" si="20"/>
        <v>0</v>
      </c>
      <c r="R96" s="116">
        <f t="shared" si="21"/>
        <v>116</v>
      </c>
      <c r="S96" s="121">
        <f t="shared" si="22"/>
        <v>0</v>
      </c>
      <c r="T96" s="121">
        <f>U95*'Capital Sources&amp;Uses'!$D$12/12</f>
        <v>0</v>
      </c>
      <c r="U96" s="121">
        <f t="shared" si="23"/>
        <v>0</v>
      </c>
      <c r="W96" s="116">
        <f t="shared" si="24"/>
        <v>128</v>
      </c>
      <c r="X96" s="121">
        <f t="shared" si="25"/>
        <v>0</v>
      </c>
      <c r="Y96" s="121">
        <f>Z95*'Capital Sources&amp;Uses'!$E$12/12</f>
        <v>0</v>
      </c>
      <c r="Z96" s="121">
        <f t="shared" si="26"/>
        <v>0</v>
      </c>
      <c r="AB96" s="116">
        <f t="shared" si="27"/>
        <v>140</v>
      </c>
      <c r="AC96" s="123">
        <f t="shared" si="28"/>
        <v>0</v>
      </c>
      <c r="AD96" s="123">
        <f>AE95*'Capital Sources&amp;Uses'!$F$12/12</f>
        <v>0</v>
      </c>
      <c r="AE96" s="123">
        <f t="shared" si="29"/>
        <v>0</v>
      </c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</row>
    <row r="97" spans="8:60" ht="16" thickTop="1" thickBot="1">
      <c r="H97" s="116">
        <f t="shared" si="16"/>
        <v>93</v>
      </c>
      <c r="I97" s="121">
        <f t="shared" si="15"/>
        <v>890.26326851890678</v>
      </c>
      <c r="J97" s="121">
        <f>K96*('Capital Sources&amp;Uses'!$B$12/12)</f>
        <v>142.51840122136815</v>
      </c>
      <c r="K97" s="121">
        <f t="shared" si="17"/>
        <v>22055.199328121369</v>
      </c>
      <c r="M97" s="57">
        <f t="shared" si="18"/>
        <v>105</v>
      </c>
      <c r="N97" s="63">
        <f t="shared" si="19"/>
        <v>0</v>
      </c>
      <c r="O97" s="121">
        <f>P96*'Capital Sources&amp;Uses'!$C$12/12</f>
        <v>0</v>
      </c>
      <c r="P97" s="121">
        <f t="shared" si="20"/>
        <v>0</v>
      </c>
      <c r="R97" s="116">
        <f t="shared" si="21"/>
        <v>117</v>
      </c>
      <c r="S97" s="121">
        <f t="shared" si="22"/>
        <v>0</v>
      </c>
      <c r="T97" s="121">
        <f>U96*'Capital Sources&amp;Uses'!$D$12/12</f>
        <v>0</v>
      </c>
      <c r="U97" s="121">
        <f t="shared" si="23"/>
        <v>0</v>
      </c>
      <c r="W97" s="116">
        <f t="shared" si="24"/>
        <v>129</v>
      </c>
      <c r="X97" s="121">
        <f t="shared" si="25"/>
        <v>0</v>
      </c>
      <c r="Y97" s="121">
        <f>Z96*'Capital Sources&amp;Uses'!$E$12/12</f>
        <v>0</v>
      </c>
      <c r="Z97" s="121">
        <f t="shared" si="26"/>
        <v>0</v>
      </c>
      <c r="AB97" s="116">
        <f t="shared" si="27"/>
        <v>141</v>
      </c>
      <c r="AC97" s="123">
        <f t="shared" si="28"/>
        <v>0</v>
      </c>
      <c r="AD97" s="123">
        <f>AE96*'Capital Sources&amp;Uses'!$F$12/12</f>
        <v>0</v>
      </c>
      <c r="AE97" s="123">
        <f t="shared" si="29"/>
        <v>0</v>
      </c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</row>
    <row r="98" spans="8:60" ht="16" thickTop="1" thickBot="1">
      <c r="H98" s="116">
        <f t="shared" si="16"/>
        <v>94</v>
      </c>
      <c r="I98" s="121">
        <f t="shared" si="15"/>
        <v>890.26326851890678</v>
      </c>
      <c r="J98" s="121">
        <f>K97*('Capital Sources&amp;Uses'!$B$12/12)</f>
        <v>137.84499580075854</v>
      </c>
      <c r="K98" s="121">
        <f t="shared" si="17"/>
        <v>21302.781055403222</v>
      </c>
      <c r="M98" s="57">
        <f t="shared" si="18"/>
        <v>106</v>
      </c>
      <c r="N98" s="63">
        <f t="shared" si="19"/>
        <v>0</v>
      </c>
      <c r="O98" s="121">
        <f>P97*'Capital Sources&amp;Uses'!$C$12/12</f>
        <v>0</v>
      </c>
      <c r="P98" s="121">
        <f t="shared" si="20"/>
        <v>0</v>
      </c>
      <c r="R98" s="116">
        <f t="shared" si="21"/>
        <v>118</v>
      </c>
      <c r="S98" s="121">
        <f t="shared" si="22"/>
        <v>0</v>
      </c>
      <c r="T98" s="121">
        <f>U97*'Capital Sources&amp;Uses'!$D$12/12</f>
        <v>0</v>
      </c>
      <c r="U98" s="121">
        <f t="shared" si="23"/>
        <v>0</v>
      </c>
      <c r="W98" s="116">
        <f t="shared" si="24"/>
        <v>130</v>
      </c>
      <c r="X98" s="121">
        <f t="shared" si="25"/>
        <v>0</v>
      </c>
      <c r="Y98" s="121">
        <f>Z97*'Capital Sources&amp;Uses'!$E$12/12</f>
        <v>0</v>
      </c>
      <c r="Z98" s="121">
        <f t="shared" si="26"/>
        <v>0</v>
      </c>
      <c r="AB98" s="116">
        <f t="shared" si="27"/>
        <v>142</v>
      </c>
      <c r="AC98" s="123">
        <f t="shared" si="28"/>
        <v>0</v>
      </c>
      <c r="AD98" s="123">
        <f>AE97*'Capital Sources&amp;Uses'!$F$12/12</f>
        <v>0</v>
      </c>
      <c r="AE98" s="123">
        <f t="shared" si="29"/>
        <v>0</v>
      </c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</row>
    <row r="99" spans="8:60" ht="16" thickTop="1" thickBot="1">
      <c r="H99" s="116">
        <f t="shared" si="16"/>
        <v>95</v>
      </c>
      <c r="I99" s="121">
        <f t="shared" si="15"/>
        <v>890.26326851890678</v>
      </c>
      <c r="J99" s="121">
        <f>K98*('Capital Sources&amp;Uses'!$B$12/12)</f>
        <v>133.14238159627013</v>
      </c>
      <c r="K99" s="121">
        <f t="shared" si="17"/>
        <v>20545.660168480586</v>
      </c>
      <c r="M99" s="57">
        <f t="shared" si="18"/>
        <v>107</v>
      </c>
      <c r="N99" s="63">
        <f t="shared" si="19"/>
        <v>0</v>
      </c>
      <c r="O99" s="121">
        <f>P98*'Capital Sources&amp;Uses'!$C$12/12</f>
        <v>0</v>
      </c>
      <c r="P99" s="121">
        <f t="shared" si="20"/>
        <v>0</v>
      </c>
      <c r="R99" s="116">
        <f t="shared" si="21"/>
        <v>119</v>
      </c>
      <c r="S99" s="121">
        <f t="shared" si="22"/>
        <v>0</v>
      </c>
      <c r="T99" s="121">
        <f>U98*'Capital Sources&amp;Uses'!$D$12/12</f>
        <v>0</v>
      </c>
      <c r="U99" s="121">
        <f t="shared" si="23"/>
        <v>0</v>
      </c>
      <c r="W99" s="116">
        <f t="shared" si="24"/>
        <v>131</v>
      </c>
      <c r="X99" s="121">
        <f t="shared" si="25"/>
        <v>0</v>
      </c>
      <c r="Y99" s="121">
        <f>Z98*'Capital Sources&amp;Uses'!$E$12/12</f>
        <v>0</v>
      </c>
      <c r="Z99" s="121">
        <f t="shared" si="26"/>
        <v>0</v>
      </c>
      <c r="AB99" s="116">
        <f t="shared" si="27"/>
        <v>143</v>
      </c>
      <c r="AC99" s="123">
        <f t="shared" si="28"/>
        <v>0</v>
      </c>
      <c r="AD99" s="123">
        <f>AE98*'Capital Sources&amp;Uses'!$F$12/12</f>
        <v>0</v>
      </c>
      <c r="AE99" s="123">
        <f t="shared" si="29"/>
        <v>0</v>
      </c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</row>
    <row r="100" spans="8:60" ht="16" thickTop="1" thickBot="1">
      <c r="H100" s="116">
        <f t="shared" si="16"/>
        <v>96</v>
      </c>
      <c r="I100" s="121">
        <f t="shared" si="15"/>
        <v>890.26326851890678</v>
      </c>
      <c r="J100" s="121">
        <f>K99*('Capital Sources&amp;Uses'!$B$12/12)</f>
        <v>128.41037605300366</v>
      </c>
      <c r="K100" s="121">
        <f t="shared" si="17"/>
        <v>19783.807276014686</v>
      </c>
      <c r="M100" s="57">
        <f t="shared" si="18"/>
        <v>108</v>
      </c>
      <c r="N100" s="63">
        <f t="shared" si="19"/>
        <v>0</v>
      </c>
      <c r="O100" s="121">
        <f>P99*'Capital Sources&amp;Uses'!$C$12/12</f>
        <v>0</v>
      </c>
      <c r="P100" s="121">
        <f t="shared" si="20"/>
        <v>0</v>
      </c>
      <c r="R100" s="116">
        <f t="shared" si="21"/>
        <v>120</v>
      </c>
      <c r="S100" s="121">
        <f t="shared" si="22"/>
        <v>0</v>
      </c>
      <c r="T100" s="121">
        <f>U99*'Capital Sources&amp;Uses'!$D$12/12</f>
        <v>0</v>
      </c>
      <c r="U100" s="121">
        <f t="shared" si="23"/>
        <v>0</v>
      </c>
      <c r="W100" s="116">
        <f t="shared" si="24"/>
        <v>132</v>
      </c>
      <c r="X100" s="121">
        <f t="shared" si="25"/>
        <v>0</v>
      </c>
      <c r="Y100" s="121">
        <f>Z99*'Capital Sources&amp;Uses'!$E$12/12</f>
        <v>0</v>
      </c>
      <c r="Z100" s="121">
        <f t="shared" si="26"/>
        <v>0</v>
      </c>
      <c r="AB100" s="116">
        <f t="shared" si="27"/>
        <v>144</v>
      </c>
      <c r="AC100" s="123">
        <f t="shared" si="28"/>
        <v>0</v>
      </c>
      <c r="AD100" s="123">
        <f>AE99*'Capital Sources&amp;Uses'!$F$12/12</f>
        <v>0</v>
      </c>
      <c r="AE100" s="123">
        <f t="shared" si="29"/>
        <v>0</v>
      </c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</row>
    <row r="101" spans="8:60" ht="16" thickTop="1" thickBot="1">
      <c r="H101" s="116">
        <f t="shared" si="16"/>
        <v>97</v>
      </c>
      <c r="I101" s="121">
        <f t="shared" si="15"/>
        <v>890.26326851890678</v>
      </c>
      <c r="J101" s="121">
        <f>K100*('Capital Sources&amp;Uses'!$B$12/12)</f>
        <v>123.64879547509177</v>
      </c>
      <c r="K101" s="121">
        <f t="shared" si="17"/>
        <v>19017.192802970872</v>
      </c>
      <c r="M101" s="57">
        <f t="shared" si="18"/>
        <v>109</v>
      </c>
      <c r="N101" s="63">
        <f t="shared" si="19"/>
        <v>0</v>
      </c>
      <c r="O101" s="121">
        <f>P100*'Capital Sources&amp;Uses'!$C$12/12</f>
        <v>0</v>
      </c>
      <c r="P101" s="121">
        <f t="shared" si="20"/>
        <v>0</v>
      </c>
      <c r="R101" s="116">
        <f t="shared" si="21"/>
        <v>121</v>
      </c>
      <c r="S101" s="121">
        <f t="shared" si="22"/>
        <v>0</v>
      </c>
      <c r="T101" s="121">
        <f>U100*'Capital Sources&amp;Uses'!$D$12/12</f>
        <v>0</v>
      </c>
      <c r="U101" s="121">
        <f t="shared" si="23"/>
        <v>0</v>
      </c>
      <c r="W101" s="116">
        <f t="shared" si="24"/>
        <v>133</v>
      </c>
      <c r="X101" s="121">
        <f t="shared" si="25"/>
        <v>0</v>
      </c>
      <c r="Y101" s="121">
        <f>Z100*'Capital Sources&amp;Uses'!$E$12/12</f>
        <v>0</v>
      </c>
      <c r="Z101" s="121">
        <f t="shared" si="26"/>
        <v>0</v>
      </c>
      <c r="AB101" s="116">
        <f t="shared" si="27"/>
        <v>145</v>
      </c>
      <c r="AC101" s="123">
        <f t="shared" si="28"/>
        <v>0</v>
      </c>
      <c r="AD101" s="123">
        <f>AE100*'Capital Sources&amp;Uses'!$F$12/12</f>
        <v>0</v>
      </c>
      <c r="AE101" s="123">
        <f t="shared" si="29"/>
        <v>0</v>
      </c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</row>
    <row r="102" spans="8:60" ht="16" thickTop="1" thickBot="1">
      <c r="H102" s="116">
        <f t="shared" si="16"/>
        <v>98</v>
      </c>
      <c r="I102" s="121">
        <f t="shared" si="15"/>
        <v>890.26326851890678</v>
      </c>
      <c r="J102" s="121">
        <f>K101*('Capital Sources&amp;Uses'!$B$12/12)</f>
        <v>118.85745501856795</v>
      </c>
      <c r="K102" s="121">
        <f t="shared" si="17"/>
        <v>18245.786989470536</v>
      </c>
      <c r="M102" s="57">
        <f t="shared" si="18"/>
        <v>110</v>
      </c>
      <c r="N102" s="63">
        <f t="shared" si="19"/>
        <v>0</v>
      </c>
      <c r="O102" s="121">
        <f>P101*'Capital Sources&amp;Uses'!$C$12/12</f>
        <v>0</v>
      </c>
      <c r="P102" s="121">
        <f t="shared" si="20"/>
        <v>0</v>
      </c>
      <c r="R102" s="116">
        <f t="shared" si="21"/>
        <v>122</v>
      </c>
      <c r="S102" s="121">
        <f t="shared" si="22"/>
        <v>0</v>
      </c>
      <c r="T102" s="121">
        <f>U101*'Capital Sources&amp;Uses'!$D$12/12</f>
        <v>0</v>
      </c>
      <c r="U102" s="121">
        <f t="shared" si="23"/>
        <v>0</v>
      </c>
      <c r="W102" s="116">
        <f t="shared" si="24"/>
        <v>134</v>
      </c>
      <c r="X102" s="121">
        <f t="shared" si="25"/>
        <v>0</v>
      </c>
      <c r="Y102" s="121">
        <f>Z101*'Capital Sources&amp;Uses'!$E$12/12</f>
        <v>0</v>
      </c>
      <c r="Z102" s="121">
        <f t="shared" si="26"/>
        <v>0</v>
      </c>
      <c r="AB102" s="116">
        <f t="shared" si="27"/>
        <v>146</v>
      </c>
      <c r="AC102" s="123">
        <f t="shared" si="28"/>
        <v>0</v>
      </c>
      <c r="AD102" s="123">
        <f>AE101*'Capital Sources&amp;Uses'!$F$12/12</f>
        <v>0</v>
      </c>
      <c r="AE102" s="123">
        <f t="shared" si="29"/>
        <v>0</v>
      </c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</row>
    <row r="103" spans="8:60" ht="16" thickTop="1" thickBot="1">
      <c r="H103" s="116">
        <f t="shared" si="16"/>
        <v>99</v>
      </c>
      <c r="I103" s="121">
        <f t="shared" si="15"/>
        <v>890.26326851890678</v>
      </c>
      <c r="J103" s="121">
        <f>K102*('Capital Sources&amp;Uses'!$B$12/12)</f>
        <v>114.03616868419084</v>
      </c>
      <c r="K103" s="121">
        <f t="shared" si="17"/>
        <v>17469.559889635821</v>
      </c>
      <c r="M103" s="57">
        <f t="shared" si="18"/>
        <v>111</v>
      </c>
      <c r="N103" s="63">
        <f t="shared" si="19"/>
        <v>0</v>
      </c>
      <c r="O103" s="121">
        <f>P102*'Capital Sources&amp;Uses'!$C$12/12</f>
        <v>0</v>
      </c>
      <c r="P103" s="121">
        <f t="shared" si="20"/>
        <v>0</v>
      </c>
      <c r="R103" s="116">
        <f t="shared" si="21"/>
        <v>123</v>
      </c>
      <c r="S103" s="121">
        <f t="shared" si="22"/>
        <v>0</v>
      </c>
      <c r="T103" s="121">
        <f>U102*'Capital Sources&amp;Uses'!$D$12/12</f>
        <v>0</v>
      </c>
      <c r="U103" s="121">
        <f t="shared" si="23"/>
        <v>0</v>
      </c>
      <c r="W103" s="116">
        <f t="shared" si="24"/>
        <v>135</v>
      </c>
      <c r="X103" s="121">
        <f t="shared" si="25"/>
        <v>0</v>
      </c>
      <c r="Y103" s="121">
        <f>Z102*'Capital Sources&amp;Uses'!$E$12/12</f>
        <v>0</v>
      </c>
      <c r="Z103" s="121">
        <f t="shared" si="26"/>
        <v>0</v>
      </c>
      <c r="AB103" s="116">
        <f t="shared" si="27"/>
        <v>147</v>
      </c>
      <c r="AC103" s="123">
        <f t="shared" si="28"/>
        <v>0</v>
      </c>
      <c r="AD103" s="123">
        <f>AE102*'Capital Sources&amp;Uses'!$F$12/12</f>
        <v>0</v>
      </c>
      <c r="AE103" s="123">
        <f t="shared" si="29"/>
        <v>0</v>
      </c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</row>
    <row r="104" spans="8:60" ht="16" thickTop="1" thickBot="1">
      <c r="H104" s="116">
        <f t="shared" si="16"/>
        <v>100</v>
      </c>
      <c r="I104" s="121">
        <f t="shared" si="15"/>
        <v>890.26326851890678</v>
      </c>
      <c r="J104" s="121">
        <f>K103*('Capital Sources&amp;Uses'!$B$12/12)</f>
        <v>109.18474931022386</v>
      </c>
      <c r="K104" s="121">
        <f t="shared" si="17"/>
        <v>16688.48137042714</v>
      </c>
      <c r="M104" s="57">
        <f t="shared" si="18"/>
        <v>112</v>
      </c>
      <c r="N104" s="63">
        <f t="shared" si="19"/>
        <v>0</v>
      </c>
      <c r="O104" s="121">
        <f>P103*'Capital Sources&amp;Uses'!$C$12/12</f>
        <v>0</v>
      </c>
      <c r="P104" s="121">
        <f t="shared" si="20"/>
        <v>0</v>
      </c>
      <c r="R104" s="116">
        <f t="shared" si="21"/>
        <v>124</v>
      </c>
      <c r="S104" s="121">
        <f t="shared" si="22"/>
        <v>0</v>
      </c>
      <c r="T104" s="121">
        <f>U103*'Capital Sources&amp;Uses'!$D$12/12</f>
        <v>0</v>
      </c>
      <c r="U104" s="121">
        <f t="shared" si="23"/>
        <v>0</v>
      </c>
      <c r="W104" s="116">
        <f t="shared" si="24"/>
        <v>136</v>
      </c>
      <c r="X104" s="121">
        <f t="shared" si="25"/>
        <v>0</v>
      </c>
      <c r="Y104" s="121">
        <f>Z103*'Capital Sources&amp;Uses'!$E$12/12</f>
        <v>0</v>
      </c>
      <c r="Z104" s="121">
        <f t="shared" si="26"/>
        <v>0</v>
      </c>
      <c r="AB104" s="116">
        <f t="shared" si="27"/>
        <v>148</v>
      </c>
      <c r="AC104" s="123">
        <f t="shared" si="28"/>
        <v>0</v>
      </c>
      <c r="AD104" s="123">
        <f>AE103*'Capital Sources&amp;Uses'!$F$12/12</f>
        <v>0</v>
      </c>
      <c r="AE104" s="123">
        <f t="shared" si="29"/>
        <v>0</v>
      </c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</row>
    <row r="105" spans="8:60" ht="16" thickTop="1" thickBot="1">
      <c r="H105" s="116">
        <f t="shared" si="16"/>
        <v>101</v>
      </c>
      <c r="I105" s="121">
        <f t="shared" si="15"/>
        <v>890.26326851890678</v>
      </c>
      <c r="J105" s="121">
        <f>K104*('Capital Sources&amp;Uses'!$B$12/12)</f>
        <v>104.30300856516962</v>
      </c>
      <c r="K105" s="121">
        <f t="shared" si="17"/>
        <v>15902.521110473403</v>
      </c>
      <c r="M105" s="57">
        <f t="shared" si="18"/>
        <v>113</v>
      </c>
      <c r="N105" s="63">
        <f t="shared" si="19"/>
        <v>0</v>
      </c>
      <c r="O105" s="121">
        <f>P104*'Capital Sources&amp;Uses'!$C$12/12</f>
        <v>0</v>
      </c>
      <c r="P105" s="121">
        <f t="shared" si="20"/>
        <v>0</v>
      </c>
      <c r="R105" s="116">
        <f t="shared" si="21"/>
        <v>125</v>
      </c>
      <c r="S105" s="121">
        <f t="shared" si="22"/>
        <v>0</v>
      </c>
      <c r="T105" s="121">
        <f>U104*'Capital Sources&amp;Uses'!$D$12/12</f>
        <v>0</v>
      </c>
      <c r="U105" s="121">
        <f t="shared" si="23"/>
        <v>0</v>
      </c>
      <c r="W105" s="116">
        <f t="shared" si="24"/>
        <v>137</v>
      </c>
      <c r="X105" s="121">
        <f t="shared" si="25"/>
        <v>0</v>
      </c>
      <c r="Y105" s="121">
        <f>Z104*'Capital Sources&amp;Uses'!$E$12/12</f>
        <v>0</v>
      </c>
      <c r="Z105" s="121">
        <f t="shared" si="26"/>
        <v>0</v>
      </c>
      <c r="AB105" s="116">
        <f t="shared" si="27"/>
        <v>149</v>
      </c>
      <c r="AC105" s="123">
        <f t="shared" si="28"/>
        <v>0</v>
      </c>
      <c r="AD105" s="123">
        <f>AE104*'Capital Sources&amp;Uses'!$F$12/12</f>
        <v>0</v>
      </c>
      <c r="AE105" s="123">
        <f t="shared" si="29"/>
        <v>0</v>
      </c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</row>
    <row r="106" spans="8:60" ht="16" thickTop="1" thickBot="1">
      <c r="H106" s="116">
        <f t="shared" si="16"/>
        <v>102</v>
      </c>
      <c r="I106" s="121">
        <f t="shared" si="15"/>
        <v>890.26326851890678</v>
      </c>
      <c r="J106" s="121">
        <f>K105*('Capital Sources&amp;Uses'!$B$12/12)</f>
        <v>99.390756940458758</v>
      </c>
      <c r="K106" s="121">
        <f t="shared" si="17"/>
        <v>15111.648598894953</v>
      </c>
      <c r="M106" s="57">
        <f t="shared" si="18"/>
        <v>114</v>
      </c>
      <c r="N106" s="63">
        <f t="shared" si="19"/>
        <v>0</v>
      </c>
      <c r="O106" s="121">
        <f>P105*'Capital Sources&amp;Uses'!$C$12/12</f>
        <v>0</v>
      </c>
      <c r="P106" s="121">
        <f t="shared" si="20"/>
        <v>0</v>
      </c>
      <c r="R106" s="116">
        <f t="shared" si="21"/>
        <v>126</v>
      </c>
      <c r="S106" s="121">
        <f t="shared" si="22"/>
        <v>0</v>
      </c>
      <c r="T106" s="121">
        <f>U105*'Capital Sources&amp;Uses'!$D$12/12</f>
        <v>0</v>
      </c>
      <c r="U106" s="121">
        <f t="shared" si="23"/>
        <v>0</v>
      </c>
      <c r="W106" s="116">
        <f t="shared" si="24"/>
        <v>138</v>
      </c>
      <c r="X106" s="121">
        <f t="shared" si="25"/>
        <v>0</v>
      </c>
      <c r="Y106" s="121">
        <f>Z105*'Capital Sources&amp;Uses'!$E$12/12</f>
        <v>0</v>
      </c>
      <c r="Z106" s="121">
        <f t="shared" si="26"/>
        <v>0</v>
      </c>
      <c r="AB106" s="116">
        <f t="shared" si="27"/>
        <v>150</v>
      </c>
      <c r="AC106" s="123">
        <f t="shared" si="28"/>
        <v>0</v>
      </c>
      <c r="AD106" s="123">
        <f>AE105*'Capital Sources&amp;Uses'!$F$12/12</f>
        <v>0</v>
      </c>
      <c r="AE106" s="123">
        <f t="shared" si="29"/>
        <v>0</v>
      </c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</row>
    <row r="107" spans="8:60" ht="16" thickTop="1" thickBot="1">
      <c r="H107" s="116">
        <f t="shared" si="16"/>
        <v>103</v>
      </c>
      <c r="I107" s="121">
        <f t="shared" si="15"/>
        <v>890.26326851890678</v>
      </c>
      <c r="J107" s="121">
        <f>K106*('Capital Sources&amp;Uses'!$B$12/12)</f>
        <v>94.447803743093445</v>
      </c>
      <c r="K107" s="121">
        <f t="shared" si="17"/>
        <v>14315.833134119139</v>
      </c>
      <c r="M107" s="57">
        <f t="shared" si="18"/>
        <v>115</v>
      </c>
      <c r="N107" s="63">
        <f t="shared" si="19"/>
        <v>0</v>
      </c>
      <c r="O107" s="121">
        <f>P106*'Capital Sources&amp;Uses'!$C$12/12</f>
        <v>0</v>
      </c>
      <c r="P107" s="121">
        <f t="shared" si="20"/>
        <v>0</v>
      </c>
      <c r="R107" s="116">
        <f t="shared" si="21"/>
        <v>127</v>
      </c>
      <c r="S107" s="121">
        <f t="shared" si="22"/>
        <v>0</v>
      </c>
      <c r="T107" s="121">
        <f>U106*'Capital Sources&amp;Uses'!$D$12/12</f>
        <v>0</v>
      </c>
      <c r="U107" s="121">
        <f t="shared" si="23"/>
        <v>0</v>
      </c>
      <c r="W107" s="116">
        <f t="shared" si="24"/>
        <v>139</v>
      </c>
      <c r="X107" s="121">
        <f t="shared" si="25"/>
        <v>0</v>
      </c>
      <c r="Y107" s="121">
        <f>Z106*'Capital Sources&amp;Uses'!$E$12/12</f>
        <v>0</v>
      </c>
      <c r="Z107" s="121">
        <f t="shared" si="26"/>
        <v>0</v>
      </c>
      <c r="AB107" s="116">
        <f t="shared" si="27"/>
        <v>151</v>
      </c>
      <c r="AC107" s="123">
        <f t="shared" si="28"/>
        <v>0</v>
      </c>
      <c r="AD107" s="123">
        <f>AE106*'Capital Sources&amp;Uses'!$F$12/12</f>
        <v>0</v>
      </c>
      <c r="AE107" s="123">
        <f t="shared" si="29"/>
        <v>0</v>
      </c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</row>
    <row r="108" spans="8:60" ht="16" thickTop="1" thickBot="1">
      <c r="H108" s="116">
        <f t="shared" si="16"/>
        <v>104</v>
      </c>
      <c r="I108" s="121">
        <f t="shared" si="15"/>
        <v>890.26326851890678</v>
      </c>
      <c r="J108" s="121">
        <f>K107*('Capital Sources&amp;Uses'!$B$12/12)</f>
        <v>89.473957088244603</v>
      </c>
      <c r="K108" s="121">
        <f t="shared" si="17"/>
        <v>13515.043822688476</v>
      </c>
      <c r="M108" s="57">
        <f t="shared" si="18"/>
        <v>116</v>
      </c>
      <c r="N108" s="63">
        <f t="shared" si="19"/>
        <v>0</v>
      </c>
      <c r="O108" s="121">
        <f>P107*'Capital Sources&amp;Uses'!$C$12/12</f>
        <v>0</v>
      </c>
      <c r="P108" s="121">
        <f t="shared" si="20"/>
        <v>0</v>
      </c>
      <c r="R108" s="116">
        <f t="shared" si="21"/>
        <v>128</v>
      </c>
      <c r="S108" s="121">
        <f t="shared" si="22"/>
        <v>0</v>
      </c>
      <c r="T108" s="121">
        <f>U107*'Capital Sources&amp;Uses'!$D$12/12</f>
        <v>0</v>
      </c>
      <c r="U108" s="121">
        <f t="shared" si="23"/>
        <v>0</v>
      </c>
      <c r="W108" s="116">
        <f t="shared" si="24"/>
        <v>140</v>
      </c>
      <c r="X108" s="121">
        <f t="shared" si="25"/>
        <v>0</v>
      </c>
      <c r="Y108" s="121">
        <f>Z107*'Capital Sources&amp;Uses'!$E$12/12</f>
        <v>0</v>
      </c>
      <c r="Z108" s="121">
        <f t="shared" si="26"/>
        <v>0</v>
      </c>
      <c r="AB108" s="116">
        <f t="shared" si="27"/>
        <v>152</v>
      </c>
      <c r="AC108" s="123">
        <f t="shared" si="28"/>
        <v>0</v>
      </c>
      <c r="AD108" s="123">
        <f>AE107*'Capital Sources&amp;Uses'!$F$12/12</f>
        <v>0</v>
      </c>
      <c r="AE108" s="123">
        <f t="shared" si="29"/>
        <v>0</v>
      </c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</row>
    <row r="109" spans="8:60" ht="16" thickTop="1" thickBot="1">
      <c r="H109" s="116">
        <f t="shared" si="16"/>
        <v>105</v>
      </c>
      <c r="I109" s="121">
        <f t="shared" si="15"/>
        <v>890.26326851890678</v>
      </c>
      <c r="J109" s="121">
        <f>K108*('Capital Sources&amp;Uses'!$B$12/12)</f>
        <v>84.469023891802976</v>
      </c>
      <c r="K109" s="121">
        <f t="shared" si="17"/>
        <v>12709.249578061372</v>
      </c>
      <c r="M109" s="57">
        <f t="shared" si="18"/>
        <v>117</v>
      </c>
      <c r="N109" s="63">
        <f t="shared" si="19"/>
        <v>0</v>
      </c>
      <c r="O109" s="121">
        <f>P108*'Capital Sources&amp;Uses'!$C$12/12</f>
        <v>0</v>
      </c>
      <c r="P109" s="121">
        <f t="shared" si="20"/>
        <v>0</v>
      </c>
      <c r="R109" s="116">
        <f t="shared" si="21"/>
        <v>129</v>
      </c>
      <c r="S109" s="121">
        <f t="shared" si="22"/>
        <v>0</v>
      </c>
      <c r="T109" s="121">
        <f>U108*'Capital Sources&amp;Uses'!$D$12/12</f>
        <v>0</v>
      </c>
      <c r="U109" s="121">
        <f t="shared" si="23"/>
        <v>0</v>
      </c>
      <c r="W109" s="116">
        <f t="shared" si="24"/>
        <v>141</v>
      </c>
      <c r="X109" s="121">
        <f t="shared" si="25"/>
        <v>0</v>
      </c>
      <c r="Y109" s="121">
        <f>Z108*'Capital Sources&amp;Uses'!$E$12/12</f>
        <v>0</v>
      </c>
      <c r="Z109" s="121">
        <f t="shared" si="26"/>
        <v>0</v>
      </c>
      <c r="AB109" s="116">
        <f t="shared" si="27"/>
        <v>153</v>
      </c>
      <c r="AC109" s="123">
        <f t="shared" si="28"/>
        <v>0</v>
      </c>
      <c r="AD109" s="123">
        <f>AE108*'Capital Sources&amp;Uses'!$F$12/12</f>
        <v>0</v>
      </c>
      <c r="AE109" s="123">
        <f t="shared" si="29"/>
        <v>0</v>
      </c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</row>
    <row r="110" spans="8:60" ht="16" thickTop="1" thickBot="1">
      <c r="H110" s="116">
        <f t="shared" si="16"/>
        <v>106</v>
      </c>
      <c r="I110" s="121">
        <f t="shared" si="15"/>
        <v>890.26326851890678</v>
      </c>
      <c r="J110" s="121">
        <f>K109*('Capital Sources&amp;Uses'!$B$12/12)</f>
        <v>79.432809862883573</v>
      </c>
      <c r="K110" s="121">
        <f t="shared" si="17"/>
        <v>11898.419119405347</v>
      </c>
      <c r="M110" s="57">
        <f t="shared" si="18"/>
        <v>118</v>
      </c>
      <c r="N110" s="63">
        <f t="shared" si="19"/>
        <v>0</v>
      </c>
      <c r="O110" s="121">
        <f>P109*'Capital Sources&amp;Uses'!$C$12/12</f>
        <v>0</v>
      </c>
      <c r="P110" s="121">
        <f t="shared" si="20"/>
        <v>0</v>
      </c>
      <c r="R110" s="116">
        <f t="shared" si="21"/>
        <v>130</v>
      </c>
      <c r="S110" s="121">
        <f t="shared" si="22"/>
        <v>0</v>
      </c>
      <c r="T110" s="121">
        <f>U109*'Capital Sources&amp;Uses'!$D$12/12</f>
        <v>0</v>
      </c>
      <c r="U110" s="121">
        <f t="shared" si="23"/>
        <v>0</v>
      </c>
      <c r="W110" s="116">
        <f t="shared" si="24"/>
        <v>142</v>
      </c>
      <c r="X110" s="121">
        <f t="shared" si="25"/>
        <v>0</v>
      </c>
      <c r="Y110" s="121">
        <f>Z109*'Capital Sources&amp;Uses'!$E$12/12</f>
        <v>0</v>
      </c>
      <c r="Z110" s="121">
        <f t="shared" si="26"/>
        <v>0</v>
      </c>
      <c r="AB110" s="116">
        <f t="shared" si="27"/>
        <v>154</v>
      </c>
      <c r="AC110" s="123">
        <f t="shared" si="28"/>
        <v>0</v>
      </c>
      <c r="AD110" s="123">
        <f>AE109*'Capital Sources&amp;Uses'!$F$12/12</f>
        <v>0</v>
      </c>
      <c r="AE110" s="123">
        <f t="shared" si="29"/>
        <v>0</v>
      </c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</row>
    <row r="111" spans="8:60" ht="16" thickTop="1" thickBot="1">
      <c r="H111" s="116">
        <f t="shared" si="16"/>
        <v>107</v>
      </c>
      <c r="I111" s="121">
        <f t="shared" si="15"/>
        <v>890.26326851890678</v>
      </c>
      <c r="J111" s="121">
        <f>K110*('Capital Sources&amp;Uses'!$B$12/12)</f>
        <v>74.365119496283413</v>
      </c>
      <c r="K111" s="121">
        <f t="shared" si="17"/>
        <v>11082.520970382724</v>
      </c>
      <c r="M111" s="57">
        <f t="shared" si="18"/>
        <v>119</v>
      </c>
      <c r="N111" s="63">
        <f t="shared" si="19"/>
        <v>0</v>
      </c>
      <c r="O111" s="121">
        <f>P110*'Capital Sources&amp;Uses'!$C$12/12</f>
        <v>0</v>
      </c>
      <c r="P111" s="121">
        <f t="shared" si="20"/>
        <v>0</v>
      </c>
      <c r="R111" s="116">
        <f t="shared" si="21"/>
        <v>131</v>
      </c>
      <c r="S111" s="121">
        <f t="shared" si="22"/>
        <v>0</v>
      </c>
      <c r="T111" s="121">
        <f>U110*'Capital Sources&amp;Uses'!$D$12/12</f>
        <v>0</v>
      </c>
      <c r="U111" s="121">
        <f t="shared" si="23"/>
        <v>0</v>
      </c>
      <c r="W111" s="116">
        <f t="shared" si="24"/>
        <v>143</v>
      </c>
      <c r="X111" s="121">
        <f t="shared" si="25"/>
        <v>0</v>
      </c>
      <c r="Y111" s="121">
        <f>Z110*'Capital Sources&amp;Uses'!$E$12/12</f>
        <v>0</v>
      </c>
      <c r="Z111" s="121">
        <f t="shared" si="26"/>
        <v>0</v>
      </c>
      <c r="AB111" s="116">
        <f t="shared" si="27"/>
        <v>155</v>
      </c>
      <c r="AC111" s="123">
        <f t="shared" si="28"/>
        <v>0</v>
      </c>
      <c r="AD111" s="123">
        <f>AE110*'Capital Sources&amp;Uses'!$F$12/12</f>
        <v>0</v>
      </c>
      <c r="AE111" s="123">
        <f t="shared" si="29"/>
        <v>0</v>
      </c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</row>
    <row r="112" spans="8:60" ht="16" thickTop="1" thickBot="1">
      <c r="H112" s="116">
        <f t="shared" si="16"/>
        <v>108</v>
      </c>
      <c r="I112" s="121">
        <f t="shared" si="15"/>
        <v>890.26326851890678</v>
      </c>
      <c r="J112" s="121">
        <f>K111*('Capital Sources&amp;Uses'!$B$12/12)</f>
        <v>69.265756064892017</v>
      </c>
      <c r="K112" s="121">
        <f t="shared" si="17"/>
        <v>10261.523457928708</v>
      </c>
      <c r="M112" s="57">
        <f t="shared" si="18"/>
        <v>120</v>
      </c>
      <c r="N112" s="63">
        <f t="shared" si="19"/>
        <v>0</v>
      </c>
      <c r="O112" s="121">
        <f>P111*'Capital Sources&amp;Uses'!$C$12/12</f>
        <v>0</v>
      </c>
      <c r="P112" s="121">
        <f t="shared" si="20"/>
        <v>0</v>
      </c>
      <c r="R112" s="116">
        <f t="shared" si="21"/>
        <v>132</v>
      </c>
      <c r="S112" s="121">
        <f t="shared" si="22"/>
        <v>0</v>
      </c>
      <c r="T112" s="121">
        <f>U111*'Capital Sources&amp;Uses'!$D$12/12</f>
        <v>0</v>
      </c>
      <c r="U112" s="121">
        <f t="shared" si="23"/>
        <v>0</v>
      </c>
      <c r="W112" s="116">
        <f t="shared" si="24"/>
        <v>144</v>
      </c>
      <c r="X112" s="121">
        <f t="shared" si="25"/>
        <v>0</v>
      </c>
      <c r="Y112" s="121">
        <f>Z111*'Capital Sources&amp;Uses'!$E$12/12</f>
        <v>0</v>
      </c>
      <c r="Z112" s="121">
        <f t="shared" si="26"/>
        <v>0</v>
      </c>
      <c r="AB112" s="116">
        <f t="shared" si="27"/>
        <v>156</v>
      </c>
      <c r="AC112" s="123">
        <f t="shared" si="28"/>
        <v>0</v>
      </c>
      <c r="AD112" s="123">
        <f>AE111*'Capital Sources&amp;Uses'!$F$12/12</f>
        <v>0</v>
      </c>
      <c r="AE112" s="123">
        <f t="shared" si="29"/>
        <v>0</v>
      </c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</row>
    <row r="113" spans="8:60" ht="16" thickTop="1" thickBot="1">
      <c r="H113" s="116">
        <f t="shared" si="16"/>
        <v>109</v>
      </c>
      <c r="I113" s="121">
        <f t="shared" si="15"/>
        <v>890.26326851890678</v>
      </c>
      <c r="J113" s="121">
        <f>K112*('Capital Sources&amp;Uses'!$B$12/12)</f>
        <v>64.134521612054414</v>
      </c>
      <c r="K113" s="121">
        <f t="shared" si="17"/>
        <v>9435.3947110218542</v>
      </c>
      <c r="M113" s="57">
        <f t="shared" si="18"/>
        <v>121</v>
      </c>
      <c r="N113" s="63">
        <f t="shared" si="19"/>
        <v>0</v>
      </c>
      <c r="O113" s="121">
        <f>P112*'Capital Sources&amp;Uses'!$C$12/12</f>
        <v>0</v>
      </c>
      <c r="P113" s="121">
        <f t="shared" si="20"/>
        <v>0</v>
      </c>
      <c r="R113" s="116">
        <f t="shared" si="21"/>
        <v>133</v>
      </c>
      <c r="S113" s="121">
        <f t="shared" si="22"/>
        <v>0</v>
      </c>
      <c r="T113" s="121">
        <f>U112*'Capital Sources&amp;Uses'!$D$12/12</f>
        <v>0</v>
      </c>
      <c r="U113" s="121">
        <f t="shared" si="23"/>
        <v>0</v>
      </c>
      <c r="W113" s="116">
        <f t="shared" si="24"/>
        <v>145</v>
      </c>
      <c r="X113" s="121">
        <f t="shared" si="25"/>
        <v>0</v>
      </c>
      <c r="Y113" s="121">
        <f>Z112*'Capital Sources&amp;Uses'!$E$12/12</f>
        <v>0</v>
      </c>
      <c r="Z113" s="121">
        <f t="shared" si="26"/>
        <v>0</v>
      </c>
      <c r="AB113" s="116">
        <f t="shared" si="27"/>
        <v>157</v>
      </c>
      <c r="AC113" s="123">
        <f t="shared" si="28"/>
        <v>0</v>
      </c>
      <c r="AD113" s="123">
        <f>AE112*'Capital Sources&amp;Uses'!$F$12/12</f>
        <v>0</v>
      </c>
      <c r="AE113" s="123">
        <f t="shared" si="29"/>
        <v>0</v>
      </c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</row>
    <row r="114" spans="8:60" ht="16" thickTop="1" thickBot="1">
      <c r="H114" s="116">
        <f t="shared" si="16"/>
        <v>110</v>
      </c>
      <c r="I114" s="121">
        <f t="shared" si="15"/>
        <v>890.26326851890678</v>
      </c>
      <c r="J114" s="121">
        <f>K113*('Capital Sources&amp;Uses'!$B$12/12)</f>
        <v>58.971216943886581</v>
      </c>
      <c r="K114" s="121">
        <f t="shared" si="17"/>
        <v>8604.1026594468331</v>
      </c>
      <c r="M114" s="57">
        <f t="shared" si="18"/>
        <v>122</v>
      </c>
      <c r="N114" s="63">
        <f t="shared" si="19"/>
        <v>0</v>
      </c>
      <c r="O114" s="121">
        <f>P113*'Capital Sources&amp;Uses'!$C$12/12</f>
        <v>0</v>
      </c>
      <c r="P114" s="121">
        <f t="shared" si="20"/>
        <v>0</v>
      </c>
      <c r="R114" s="116">
        <f t="shared" si="21"/>
        <v>134</v>
      </c>
      <c r="S114" s="121">
        <f t="shared" si="22"/>
        <v>0</v>
      </c>
      <c r="T114" s="121">
        <f>U113*'Capital Sources&amp;Uses'!$D$12/12</f>
        <v>0</v>
      </c>
      <c r="U114" s="121">
        <f t="shared" si="23"/>
        <v>0</v>
      </c>
      <c r="W114" s="116">
        <f t="shared" si="24"/>
        <v>146</v>
      </c>
      <c r="X114" s="121">
        <f t="shared" si="25"/>
        <v>0</v>
      </c>
      <c r="Y114" s="121">
        <f>Z113*'Capital Sources&amp;Uses'!$E$12/12</f>
        <v>0</v>
      </c>
      <c r="Z114" s="121">
        <f t="shared" si="26"/>
        <v>0</v>
      </c>
      <c r="AB114" s="116">
        <f t="shared" si="27"/>
        <v>158</v>
      </c>
      <c r="AC114" s="123">
        <f t="shared" si="28"/>
        <v>0</v>
      </c>
      <c r="AD114" s="123">
        <f>AE113*'Capital Sources&amp;Uses'!$F$12/12</f>
        <v>0</v>
      </c>
      <c r="AE114" s="123">
        <f t="shared" si="29"/>
        <v>0</v>
      </c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</row>
    <row r="115" spans="8:60" ht="16" thickTop="1" thickBot="1">
      <c r="H115" s="116">
        <f t="shared" si="16"/>
        <v>111</v>
      </c>
      <c r="I115" s="121">
        <f t="shared" si="15"/>
        <v>890.26326851890678</v>
      </c>
      <c r="J115" s="121">
        <f>K114*('Capital Sources&amp;Uses'!$B$12/12)</f>
        <v>53.775641621542704</v>
      </c>
      <c r="K115" s="121">
        <f t="shared" si="17"/>
        <v>7767.6150325494691</v>
      </c>
      <c r="M115" s="57">
        <f t="shared" si="18"/>
        <v>123</v>
      </c>
      <c r="N115" s="63">
        <f t="shared" si="19"/>
        <v>0</v>
      </c>
      <c r="O115" s="121">
        <f>P114*'Capital Sources&amp;Uses'!$C$12/12</f>
        <v>0</v>
      </c>
      <c r="P115" s="121">
        <f t="shared" si="20"/>
        <v>0</v>
      </c>
      <c r="R115" s="116">
        <f t="shared" si="21"/>
        <v>135</v>
      </c>
      <c r="S115" s="121">
        <f t="shared" si="22"/>
        <v>0</v>
      </c>
      <c r="T115" s="121">
        <f>U114*'Capital Sources&amp;Uses'!$D$12/12</f>
        <v>0</v>
      </c>
      <c r="U115" s="121">
        <f t="shared" si="23"/>
        <v>0</v>
      </c>
      <c r="W115" s="116">
        <f t="shared" si="24"/>
        <v>147</v>
      </c>
      <c r="X115" s="121">
        <f t="shared" si="25"/>
        <v>0</v>
      </c>
      <c r="Y115" s="121">
        <f>Z114*'Capital Sources&amp;Uses'!$E$12/12</f>
        <v>0</v>
      </c>
      <c r="Z115" s="121">
        <f t="shared" si="26"/>
        <v>0</v>
      </c>
      <c r="AB115" s="116">
        <f t="shared" si="27"/>
        <v>159</v>
      </c>
      <c r="AC115" s="123">
        <f t="shared" si="28"/>
        <v>0</v>
      </c>
      <c r="AD115" s="123">
        <f>AE114*'Capital Sources&amp;Uses'!$F$12/12</f>
        <v>0</v>
      </c>
      <c r="AE115" s="123">
        <f t="shared" si="29"/>
        <v>0</v>
      </c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</row>
    <row r="116" spans="8:60" ht="16" thickTop="1" thickBot="1">
      <c r="H116" s="116">
        <f t="shared" si="16"/>
        <v>112</v>
      </c>
      <c r="I116" s="121">
        <f t="shared" si="15"/>
        <v>890.26326851890678</v>
      </c>
      <c r="J116" s="121">
        <f>K115*('Capital Sources&amp;Uses'!$B$12/12)</f>
        <v>48.54759395343418</v>
      </c>
      <c r="K116" s="121">
        <f t="shared" si="17"/>
        <v>6925.8993579839971</v>
      </c>
      <c r="M116" s="57">
        <f t="shared" si="18"/>
        <v>124</v>
      </c>
      <c r="N116" s="63">
        <f t="shared" si="19"/>
        <v>0</v>
      </c>
      <c r="O116" s="121">
        <f>P115*'Capital Sources&amp;Uses'!$C$12/12</f>
        <v>0</v>
      </c>
      <c r="P116" s="121">
        <f t="shared" si="20"/>
        <v>0</v>
      </c>
      <c r="R116" s="116">
        <f t="shared" si="21"/>
        <v>136</v>
      </c>
      <c r="S116" s="121">
        <f t="shared" si="22"/>
        <v>0</v>
      </c>
      <c r="T116" s="121">
        <f>U115*'Capital Sources&amp;Uses'!$D$12/12</f>
        <v>0</v>
      </c>
      <c r="U116" s="121">
        <f t="shared" si="23"/>
        <v>0</v>
      </c>
      <c r="W116" s="116">
        <f t="shared" si="24"/>
        <v>148</v>
      </c>
      <c r="X116" s="121">
        <f t="shared" si="25"/>
        <v>0</v>
      </c>
      <c r="Y116" s="121">
        <f>Z115*'Capital Sources&amp;Uses'!$E$12/12</f>
        <v>0</v>
      </c>
      <c r="Z116" s="121">
        <f t="shared" si="26"/>
        <v>0</v>
      </c>
      <c r="AB116" s="116">
        <f t="shared" si="27"/>
        <v>160</v>
      </c>
      <c r="AC116" s="123">
        <f t="shared" si="28"/>
        <v>0</v>
      </c>
      <c r="AD116" s="123">
        <f>AE115*'Capital Sources&amp;Uses'!$F$12/12</f>
        <v>0</v>
      </c>
      <c r="AE116" s="123">
        <f t="shared" si="29"/>
        <v>0</v>
      </c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</row>
    <row r="117" spans="8:60" ht="16" thickTop="1" thickBot="1">
      <c r="H117" s="116">
        <f t="shared" si="16"/>
        <v>113</v>
      </c>
      <c r="I117" s="121">
        <f t="shared" si="15"/>
        <v>890.26326851890678</v>
      </c>
      <c r="J117" s="121">
        <f>K116*('Capital Sources&amp;Uses'!$B$12/12)</f>
        <v>43.286870987399979</v>
      </c>
      <c r="K117" s="121">
        <f t="shared" si="17"/>
        <v>6078.9229604524908</v>
      </c>
      <c r="M117" s="57">
        <f t="shared" si="18"/>
        <v>125</v>
      </c>
      <c r="N117" s="63">
        <f t="shared" si="19"/>
        <v>0</v>
      </c>
      <c r="O117" s="121">
        <f>P116*'Capital Sources&amp;Uses'!$C$12/12</f>
        <v>0</v>
      </c>
      <c r="P117" s="121">
        <f t="shared" si="20"/>
        <v>0</v>
      </c>
      <c r="R117" s="116">
        <f t="shared" si="21"/>
        <v>137</v>
      </c>
      <c r="S117" s="121">
        <f t="shared" si="22"/>
        <v>0</v>
      </c>
      <c r="T117" s="121">
        <f>U116*'Capital Sources&amp;Uses'!$D$12/12</f>
        <v>0</v>
      </c>
      <c r="U117" s="121">
        <f t="shared" si="23"/>
        <v>0</v>
      </c>
      <c r="W117" s="116">
        <f t="shared" si="24"/>
        <v>149</v>
      </c>
      <c r="X117" s="121">
        <f t="shared" si="25"/>
        <v>0</v>
      </c>
      <c r="Y117" s="121">
        <f>Z116*'Capital Sources&amp;Uses'!$E$12/12</f>
        <v>0</v>
      </c>
      <c r="Z117" s="121">
        <f t="shared" si="26"/>
        <v>0</v>
      </c>
      <c r="AB117" s="116">
        <f t="shared" si="27"/>
        <v>161</v>
      </c>
      <c r="AC117" s="123">
        <f t="shared" si="28"/>
        <v>0</v>
      </c>
      <c r="AD117" s="123">
        <f>AE116*'Capital Sources&amp;Uses'!$F$12/12</f>
        <v>0</v>
      </c>
      <c r="AE117" s="123">
        <f t="shared" si="29"/>
        <v>0</v>
      </c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</row>
    <row r="118" spans="8:60" ht="16" thickTop="1" thickBot="1">
      <c r="H118" s="116">
        <f t="shared" si="16"/>
        <v>114</v>
      </c>
      <c r="I118" s="121">
        <f t="shared" si="15"/>
        <v>890.26326851890678</v>
      </c>
      <c r="J118" s="121">
        <f>K117*('Capital Sources&amp;Uses'!$B$12/12)</f>
        <v>37.993268502828066</v>
      </c>
      <c r="K118" s="121">
        <f t="shared" si="17"/>
        <v>5226.6529604364123</v>
      </c>
      <c r="M118" s="57">
        <f t="shared" si="18"/>
        <v>126</v>
      </c>
      <c r="N118" s="63">
        <f t="shared" si="19"/>
        <v>0</v>
      </c>
      <c r="O118" s="121">
        <f>P117*'Capital Sources&amp;Uses'!$C$12/12</f>
        <v>0</v>
      </c>
      <c r="P118" s="121">
        <f t="shared" si="20"/>
        <v>0</v>
      </c>
      <c r="R118" s="116">
        <f t="shared" si="21"/>
        <v>138</v>
      </c>
      <c r="S118" s="121">
        <f t="shared" si="22"/>
        <v>0</v>
      </c>
      <c r="T118" s="121">
        <f>U117*'Capital Sources&amp;Uses'!$D$12/12</f>
        <v>0</v>
      </c>
      <c r="U118" s="121">
        <f t="shared" si="23"/>
        <v>0</v>
      </c>
      <c r="W118" s="116">
        <f t="shared" si="24"/>
        <v>150</v>
      </c>
      <c r="X118" s="121">
        <f t="shared" si="25"/>
        <v>0</v>
      </c>
      <c r="Y118" s="121">
        <f>Z117*'Capital Sources&amp;Uses'!$E$12/12</f>
        <v>0</v>
      </c>
      <c r="Z118" s="121">
        <f t="shared" si="26"/>
        <v>0</v>
      </c>
      <c r="AB118" s="116">
        <f t="shared" si="27"/>
        <v>162</v>
      </c>
      <c r="AC118" s="123">
        <f t="shared" si="28"/>
        <v>0</v>
      </c>
      <c r="AD118" s="123">
        <f>AE117*'Capital Sources&amp;Uses'!$F$12/12</f>
        <v>0</v>
      </c>
      <c r="AE118" s="123">
        <f t="shared" si="29"/>
        <v>0</v>
      </c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</row>
    <row r="119" spans="8:60" ht="16" thickTop="1" thickBot="1">
      <c r="H119" s="116">
        <f t="shared" si="16"/>
        <v>115</v>
      </c>
      <c r="I119" s="121">
        <f t="shared" si="15"/>
        <v>890.26326851890678</v>
      </c>
      <c r="J119" s="121">
        <f>K118*('Capital Sources&amp;Uses'!$B$12/12)</f>
        <v>32.666581002727575</v>
      </c>
      <c r="K119" s="121">
        <f t="shared" si="17"/>
        <v>4369.0562729202338</v>
      </c>
      <c r="M119" s="57">
        <f t="shared" si="18"/>
        <v>127</v>
      </c>
      <c r="N119" s="63">
        <f t="shared" si="19"/>
        <v>0</v>
      </c>
      <c r="O119" s="121">
        <f>P118*'Capital Sources&amp;Uses'!$C$12/12</f>
        <v>0</v>
      </c>
      <c r="P119" s="121">
        <f t="shared" si="20"/>
        <v>0</v>
      </c>
      <c r="R119" s="116">
        <f t="shared" si="21"/>
        <v>139</v>
      </c>
      <c r="S119" s="121">
        <f t="shared" si="22"/>
        <v>0</v>
      </c>
      <c r="T119" s="121">
        <f>U118*'Capital Sources&amp;Uses'!$D$12/12</f>
        <v>0</v>
      </c>
      <c r="U119" s="121">
        <f t="shared" si="23"/>
        <v>0</v>
      </c>
      <c r="W119" s="116">
        <f t="shared" si="24"/>
        <v>151</v>
      </c>
      <c r="X119" s="121">
        <f t="shared" si="25"/>
        <v>0</v>
      </c>
      <c r="Y119" s="121">
        <f>Z118*'Capital Sources&amp;Uses'!$E$12/12</f>
        <v>0</v>
      </c>
      <c r="Z119" s="121">
        <f t="shared" si="26"/>
        <v>0</v>
      </c>
      <c r="AB119" s="116">
        <f t="shared" si="27"/>
        <v>163</v>
      </c>
      <c r="AC119" s="123">
        <f t="shared" si="28"/>
        <v>0</v>
      </c>
      <c r="AD119" s="123">
        <f>AE118*'Capital Sources&amp;Uses'!$F$12/12</f>
        <v>0</v>
      </c>
      <c r="AE119" s="123">
        <f t="shared" si="29"/>
        <v>0</v>
      </c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</row>
    <row r="120" spans="8:60" ht="16" thickTop="1" thickBot="1">
      <c r="H120" s="116">
        <f t="shared" si="16"/>
        <v>116</v>
      </c>
      <c r="I120" s="121">
        <f t="shared" si="15"/>
        <v>890.26326851890678</v>
      </c>
      <c r="J120" s="121">
        <f>K119*('Capital Sources&amp;Uses'!$B$12/12)</f>
        <v>27.306601705751458</v>
      </c>
      <c r="K120" s="121">
        <f t="shared" si="17"/>
        <v>3506.0996061070782</v>
      </c>
      <c r="M120" s="57">
        <f t="shared" si="18"/>
        <v>128</v>
      </c>
      <c r="N120" s="63">
        <f t="shared" si="19"/>
        <v>0</v>
      </c>
      <c r="O120" s="121">
        <f>P119*'Capital Sources&amp;Uses'!$C$12/12</f>
        <v>0</v>
      </c>
      <c r="P120" s="121">
        <f t="shared" si="20"/>
        <v>0</v>
      </c>
      <c r="R120" s="116">
        <f t="shared" si="21"/>
        <v>140</v>
      </c>
      <c r="S120" s="121">
        <f t="shared" si="22"/>
        <v>0</v>
      </c>
      <c r="T120" s="121">
        <f>U119*'Capital Sources&amp;Uses'!$D$12/12</f>
        <v>0</v>
      </c>
      <c r="U120" s="121">
        <f t="shared" si="23"/>
        <v>0</v>
      </c>
      <c r="W120" s="116">
        <f t="shared" si="24"/>
        <v>152</v>
      </c>
      <c r="X120" s="121">
        <f t="shared" si="25"/>
        <v>0</v>
      </c>
      <c r="Y120" s="121">
        <f>Z119*'Capital Sources&amp;Uses'!$E$12/12</f>
        <v>0</v>
      </c>
      <c r="Z120" s="121">
        <f t="shared" si="26"/>
        <v>0</v>
      </c>
      <c r="AB120" s="116">
        <f t="shared" si="27"/>
        <v>164</v>
      </c>
      <c r="AC120" s="123">
        <f t="shared" si="28"/>
        <v>0</v>
      </c>
      <c r="AD120" s="123">
        <f>AE119*'Capital Sources&amp;Uses'!$F$12/12</f>
        <v>0</v>
      </c>
      <c r="AE120" s="123">
        <f t="shared" si="29"/>
        <v>0</v>
      </c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</row>
    <row r="121" spans="8:60" ht="16" thickTop="1" thickBot="1">
      <c r="H121" s="116">
        <f t="shared" si="16"/>
        <v>117</v>
      </c>
      <c r="I121" s="121">
        <f t="shared" si="15"/>
        <v>890.26326851890678</v>
      </c>
      <c r="J121" s="121">
        <f>K120*('Capital Sources&amp;Uses'!$B$12/12)</f>
        <v>21.913122538169237</v>
      </c>
      <c r="K121" s="121">
        <f t="shared" si="17"/>
        <v>2637.7494601263406</v>
      </c>
      <c r="M121" s="57">
        <f t="shared" si="18"/>
        <v>129</v>
      </c>
      <c r="N121" s="63">
        <f t="shared" si="19"/>
        <v>0</v>
      </c>
      <c r="O121" s="121">
        <f>P120*'Capital Sources&amp;Uses'!$C$12/12</f>
        <v>0</v>
      </c>
      <c r="P121" s="121">
        <f t="shared" si="20"/>
        <v>0</v>
      </c>
      <c r="R121" s="116">
        <f t="shared" si="21"/>
        <v>141</v>
      </c>
      <c r="S121" s="121">
        <f t="shared" si="22"/>
        <v>0</v>
      </c>
      <c r="T121" s="121">
        <f>U120*'Capital Sources&amp;Uses'!$D$12/12</f>
        <v>0</v>
      </c>
      <c r="U121" s="121">
        <f t="shared" si="23"/>
        <v>0</v>
      </c>
      <c r="W121" s="116">
        <f t="shared" si="24"/>
        <v>153</v>
      </c>
      <c r="X121" s="121">
        <f t="shared" si="25"/>
        <v>0</v>
      </c>
      <c r="Y121" s="121">
        <f>Z120*'Capital Sources&amp;Uses'!$E$12/12</f>
        <v>0</v>
      </c>
      <c r="Z121" s="121">
        <f t="shared" si="26"/>
        <v>0</v>
      </c>
      <c r="AB121" s="116">
        <f t="shared" si="27"/>
        <v>165</v>
      </c>
      <c r="AC121" s="123">
        <f t="shared" si="28"/>
        <v>0</v>
      </c>
      <c r="AD121" s="123">
        <f>AE120*'Capital Sources&amp;Uses'!$F$12/12</f>
        <v>0</v>
      </c>
      <c r="AE121" s="123">
        <f t="shared" si="29"/>
        <v>0</v>
      </c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</row>
    <row r="122" spans="8:60" ht="16" thickTop="1" thickBot="1">
      <c r="H122" s="116">
        <f t="shared" si="16"/>
        <v>118</v>
      </c>
      <c r="I122" s="121">
        <f t="shared" si="15"/>
        <v>890.26326851890678</v>
      </c>
      <c r="J122" s="121">
        <f>K121*('Capital Sources&amp;Uses'!$B$12/12)</f>
        <v>16.485934125789626</v>
      </c>
      <c r="K122" s="121">
        <f t="shared" si="17"/>
        <v>1763.9721257332233</v>
      </c>
      <c r="M122" s="57">
        <f t="shared" si="18"/>
        <v>130</v>
      </c>
      <c r="N122" s="63">
        <f t="shared" si="19"/>
        <v>0</v>
      </c>
      <c r="O122" s="121">
        <f>P121*'Capital Sources&amp;Uses'!$C$12/12</f>
        <v>0</v>
      </c>
      <c r="P122" s="121">
        <f t="shared" si="20"/>
        <v>0</v>
      </c>
      <c r="R122" s="116">
        <f t="shared" si="21"/>
        <v>142</v>
      </c>
      <c r="S122" s="121">
        <f t="shared" si="22"/>
        <v>0</v>
      </c>
      <c r="T122" s="121">
        <f>U121*'Capital Sources&amp;Uses'!$D$12/12</f>
        <v>0</v>
      </c>
      <c r="U122" s="121">
        <f t="shared" si="23"/>
        <v>0</v>
      </c>
      <c r="W122" s="116">
        <f t="shared" si="24"/>
        <v>154</v>
      </c>
      <c r="X122" s="121">
        <f t="shared" si="25"/>
        <v>0</v>
      </c>
      <c r="Y122" s="121">
        <f>Z121*'Capital Sources&amp;Uses'!$E$12/12</f>
        <v>0</v>
      </c>
      <c r="Z122" s="121">
        <f t="shared" si="26"/>
        <v>0</v>
      </c>
      <c r="AB122" s="116">
        <f t="shared" si="27"/>
        <v>166</v>
      </c>
      <c r="AC122" s="123">
        <f t="shared" si="28"/>
        <v>0</v>
      </c>
      <c r="AD122" s="123">
        <f>AE121*'Capital Sources&amp;Uses'!$F$12/12</f>
        <v>0</v>
      </c>
      <c r="AE122" s="123">
        <f t="shared" si="29"/>
        <v>0</v>
      </c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</row>
    <row r="123" spans="8:60" ht="16" thickTop="1" thickBot="1">
      <c r="H123" s="116">
        <f t="shared" si="16"/>
        <v>119</v>
      </c>
      <c r="I123" s="121">
        <f t="shared" si="15"/>
        <v>890.26326851890678</v>
      </c>
      <c r="J123" s="121">
        <f>K122*('Capital Sources&amp;Uses'!$B$12/12)</f>
        <v>11.024825785832645</v>
      </c>
      <c r="K123" s="121">
        <f t="shared" si="17"/>
        <v>884.73368300014909</v>
      </c>
      <c r="M123" s="57">
        <f t="shared" si="18"/>
        <v>131</v>
      </c>
      <c r="N123" s="63">
        <f t="shared" si="19"/>
        <v>0</v>
      </c>
      <c r="O123" s="121">
        <f>P122*'Capital Sources&amp;Uses'!$C$12/12</f>
        <v>0</v>
      </c>
      <c r="P123" s="121">
        <f t="shared" si="20"/>
        <v>0</v>
      </c>
      <c r="R123" s="116">
        <f t="shared" si="21"/>
        <v>143</v>
      </c>
      <c r="S123" s="121">
        <f t="shared" si="22"/>
        <v>0</v>
      </c>
      <c r="T123" s="121">
        <f>U122*'Capital Sources&amp;Uses'!$D$12/12</f>
        <v>0</v>
      </c>
      <c r="U123" s="121">
        <f t="shared" si="23"/>
        <v>0</v>
      </c>
      <c r="W123" s="116">
        <f t="shared" si="24"/>
        <v>155</v>
      </c>
      <c r="X123" s="121">
        <f t="shared" si="25"/>
        <v>0</v>
      </c>
      <c r="Y123" s="121">
        <f>Z122*'Capital Sources&amp;Uses'!$E$12/12</f>
        <v>0</v>
      </c>
      <c r="Z123" s="121">
        <f t="shared" si="26"/>
        <v>0</v>
      </c>
      <c r="AB123" s="116">
        <f t="shared" si="27"/>
        <v>167</v>
      </c>
      <c r="AC123" s="123">
        <f t="shared" si="28"/>
        <v>0</v>
      </c>
      <c r="AD123" s="123">
        <f>AE122*'Capital Sources&amp;Uses'!$F$12/12</f>
        <v>0</v>
      </c>
      <c r="AE123" s="123">
        <f t="shared" si="29"/>
        <v>0</v>
      </c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</row>
    <row r="124" spans="8:60" ht="16" thickTop="1" thickBot="1">
      <c r="H124" s="116">
        <f>H123+1</f>
        <v>120</v>
      </c>
      <c r="I124" s="121">
        <f t="shared" si="15"/>
        <v>890.26326851890678</v>
      </c>
      <c r="J124" s="121">
        <f>K123*('Capital Sources&amp;Uses'!$B$12/12)</f>
        <v>5.5295855187509311</v>
      </c>
      <c r="K124" s="121">
        <f t="shared" si="17"/>
        <v>-6.7679195581149543E-12</v>
      </c>
      <c r="M124" s="57">
        <f>M123+1</f>
        <v>132</v>
      </c>
      <c r="N124" s="63">
        <f t="shared" si="19"/>
        <v>0</v>
      </c>
      <c r="O124" s="121">
        <f>P123*'Capital Sources&amp;Uses'!$C$12/12</f>
        <v>0</v>
      </c>
      <c r="P124" s="121">
        <f t="shared" si="20"/>
        <v>0</v>
      </c>
      <c r="R124" s="116">
        <f>R123+1</f>
        <v>144</v>
      </c>
      <c r="S124" s="121">
        <f t="shared" si="22"/>
        <v>0</v>
      </c>
      <c r="T124" s="121">
        <f>U123*'Capital Sources&amp;Uses'!$D$12/12</f>
        <v>0</v>
      </c>
      <c r="U124" s="121">
        <f t="shared" si="23"/>
        <v>0</v>
      </c>
      <c r="W124" s="116">
        <f>W123+1</f>
        <v>156</v>
      </c>
      <c r="X124" s="121">
        <f t="shared" si="25"/>
        <v>0</v>
      </c>
      <c r="Y124" s="121">
        <f>Z123*'Capital Sources&amp;Uses'!$E$12/12</f>
        <v>0</v>
      </c>
      <c r="Z124" s="121">
        <f t="shared" si="26"/>
        <v>0</v>
      </c>
      <c r="AB124" s="116">
        <f>AB123+1</f>
        <v>168</v>
      </c>
      <c r="AC124" s="123">
        <f t="shared" si="28"/>
        <v>0</v>
      </c>
      <c r="AD124" s="123">
        <f>AE123*'Capital Sources&amp;Uses'!$F$12/12</f>
        <v>0</v>
      </c>
      <c r="AE124" s="123">
        <f t="shared" si="29"/>
        <v>0</v>
      </c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</row>
    <row r="125" spans="8:60" ht="16" thickTop="1" thickBot="1">
      <c r="H125" s="116">
        <f t="shared" ref="H125:H188" si="30">H124+1</f>
        <v>121</v>
      </c>
      <c r="I125" s="121">
        <f t="shared" si="15"/>
        <v>0</v>
      </c>
      <c r="J125" s="121">
        <f>K124*('Capital Sources&amp;Uses'!$B$12/12)</f>
        <v>-4.2299497238218458E-14</v>
      </c>
      <c r="K125" s="121">
        <f t="shared" si="17"/>
        <v>-6.8102190553531727E-12</v>
      </c>
      <c r="M125" s="57">
        <f t="shared" ref="M125:M188" si="31">M124+1</f>
        <v>133</v>
      </c>
      <c r="N125" s="63">
        <f t="shared" si="19"/>
        <v>0</v>
      </c>
      <c r="O125" s="121">
        <f>P124*'Capital Sources&amp;Uses'!$C$12/12</f>
        <v>0</v>
      </c>
      <c r="P125" s="121">
        <f t="shared" si="20"/>
        <v>0</v>
      </c>
      <c r="R125" s="116">
        <f t="shared" ref="R125:R188" si="32">R124+1</f>
        <v>145</v>
      </c>
      <c r="S125" s="121">
        <f t="shared" si="22"/>
        <v>0</v>
      </c>
      <c r="T125" s="121">
        <f>U124*'Capital Sources&amp;Uses'!$D$12/12</f>
        <v>0</v>
      </c>
      <c r="U125" s="121">
        <f t="shared" si="23"/>
        <v>0</v>
      </c>
      <c r="W125" s="116">
        <f t="shared" ref="W125:W188" si="33">W124+1</f>
        <v>157</v>
      </c>
      <c r="X125" s="121">
        <f t="shared" si="25"/>
        <v>0</v>
      </c>
      <c r="Y125" s="121">
        <f>Z124*'Capital Sources&amp;Uses'!$E$12/12</f>
        <v>0</v>
      </c>
      <c r="Z125" s="121">
        <f t="shared" si="26"/>
        <v>0</v>
      </c>
      <c r="AB125" s="116">
        <f t="shared" ref="AB125:AB188" si="34">AB124+1</f>
        <v>169</v>
      </c>
      <c r="AC125" s="123">
        <f t="shared" si="28"/>
        <v>0</v>
      </c>
      <c r="AD125" s="123">
        <f>AE124*'Capital Sources&amp;Uses'!$F$12/12</f>
        <v>0</v>
      </c>
      <c r="AE125" s="123">
        <f t="shared" si="29"/>
        <v>0</v>
      </c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</row>
    <row r="126" spans="8:60" ht="16" thickTop="1" thickBot="1">
      <c r="H126" s="116">
        <f t="shared" si="30"/>
        <v>122</v>
      </c>
      <c r="I126" s="121">
        <f t="shared" si="15"/>
        <v>0</v>
      </c>
      <c r="J126" s="121">
        <f>K125*('Capital Sources&amp;Uses'!$B$12/12)</f>
        <v>-4.2563869095957326E-14</v>
      </c>
      <c r="K126" s="121">
        <f t="shared" si="17"/>
        <v>-6.8527829244491299E-12</v>
      </c>
      <c r="M126" s="57">
        <f t="shared" si="31"/>
        <v>134</v>
      </c>
      <c r="N126" s="63">
        <f t="shared" si="19"/>
        <v>0</v>
      </c>
      <c r="O126" s="121">
        <f>P125*'Capital Sources&amp;Uses'!$C$12/12</f>
        <v>0</v>
      </c>
      <c r="P126" s="121">
        <f t="shared" si="20"/>
        <v>0</v>
      </c>
      <c r="R126" s="116">
        <f t="shared" si="32"/>
        <v>146</v>
      </c>
      <c r="S126" s="121">
        <f t="shared" si="22"/>
        <v>0</v>
      </c>
      <c r="T126" s="121">
        <f>U125*'Capital Sources&amp;Uses'!$D$12/12</f>
        <v>0</v>
      </c>
      <c r="U126" s="121">
        <f t="shared" si="23"/>
        <v>0</v>
      </c>
      <c r="W126" s="116">
        <f t="shared" si="33"/>
        <v>158</v>
      </c>
      <c r="X126" s="121">
        <f t="shared" si="25"/>
        <v>0</v>
      </c>
      <c r="Y126" s="121">
        <f>Z125*'Capital Sources&amp;Uses'!$E$12/12</f>
        <v>0</v>
      </c>
      <c r="Z126" s="121">
        <f t="shared" si="26"/>
        <v>0</v>
      </c>
      <c r="AB126" s="116">
        <f t="shared" si="34"/>
        <v>170</v>
      </c>
      <c r="AC126" s="123">
        <f t="shared" si="28"/>
        <v>0</v>
      </c>
      <c r="AD126" s="123">
        <f>AE125*'Capital Sources&amp;Uses'!$F$12/12</f>
        <v>0</v>
      </c>
      <c r="AE126" s="123">
        <f t="shared" si="29"/>
        <v>0</v>
      </c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</row>
    <row r="127" spans="8:60" ht="16" thickTop="1" thickBot="1">
      <c r="H127" s="116">
        <f t="shared" si="30"/>
        <v>123</v>
      </c>
      <c r="I127" s="121">
        <f t="shared" si="15"/>
        <v>0</v>
      </c>
      <c r="J127" s="121">
        <f>K126*('Capital Sources&amp;Uses'!$B$12/12)</f>
        <v>-4.2829893277807061E-14</v>
      </c>
      <c r="K127" s="121">
        <f t="shared" si="17"/>
        <v>-6.8956128177269369E-12</v>
      </c>
      <c r="M127" s="57">
        <f t="shared" si="31"/>
        <v>135</v>
      </c>
      <c r="N127" s="63">
        <f t="shared" si="19"/>
        <v>0</v>
      </c>
      <c r="O127" s="121">
        <f>P126*'Capital Sources&amp;Uses'!$C$12/12</f>
        <v>0</v>
      </c>
      <c r="P127" s="121">
        <f t="shared" si="20"/>
        <v>0</v>
      </c>
      <c r="R127" s="116">
        <f t="shared" si="32"/>
        <v>147</v>
      </c>
      <c r="S127" s="121">
        <f t="shared" si="22"/>
        <v>0</v>
      </c>
      <c r="T127" s="121">
        <f>U126*'Capital Sources&amp;Uses'!$D$12/12</f>
        <v>0</v>
      </c>
      <c r="U127" s="121">
        <f t="shared" si="23"/>
        <v>0</v>
      </c>
      <c r="W127" s="116">
        <f t="shared" si="33"/>
        <v>159</v>
      </c>
      <c r="X127" s="121">
        <f t="shared" si="25"/>
        <v>0</v>
      </c>
      <c r="Y127" s="121">
        <f>Z126*'Capital Sources&amp;Uses'!$E$12/12</f>
        <v>0</v>
      </c>
      <c r="Z127" s="121">
        <f t="shared" si="26"/>
        <v>0</v>
      </c>
      <c r="AB127" s="116">
        <f t="shared" si="34"/>
        <v>171</v>
      </c>
      <c r="AC127" s="123">
        <f t="shared" si="28"/>
        <v>0</v>
      </c>
      <c r="AD127" s="123">
        <f>AE126*'Capital Sources&amp;Uses'!$F$12/12</f>
        <v>0</v>
      </c>
      <c r="AE127" s="123">
        <f t="shared" si="29"/>
        <v>0</v>
      </c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</row>
    <row r="128" spans="8:60" ht="16" thickTop="1" thickBot="1">
      <c r="H128" s="116">
        <f t="shared" si="30"/>
        <v>124</v>
      </c>
      <c r="I128" s="121">
        <f t="shared" si="15"/>
        <v>0</v>
      </c>
      <c r="J128" s="121">
        <f>K127*('Capital Sources&amp;Uses'!$B$12/12)</f>
        <v>-4.309758011079335E-14</v>
      </c>
      <c r="K128" s="121">
        <f t="shared" si="17"/>
        <v>-6.9387103978377299E-12</v>
      </c>
      <c r="M128" s="57">
        <f t="shared" si="31"/>
        <v>136</v>
      </c>
      <c r="N128" s="63">
        <f t="shared" si="19"/>
        <v>0</v>
      </c>
      <c r="O128" s="121">
        <f>P127*'Capital Sources&amp;Uses'!$C$12/12</f>
        <v>0</v>
      </c>
      <c r="P128" s="121">
        <f t="shared" si="20"/>
        <v>0</v>
      </c>
      <c r="R128" s="116">
        <f t="shared" si="32"/>
        <v>148</v>
      </c>
      <c r="S128" s="121">
        <f t="shared" si="22"/>
        <v>0</v>
      </c>
      <c r="T128" s="121">
        <f>U127*'Capital Sources&amp;Uses'!$D$12/12</f>
        <v>0</v>
      </c>
      <c r="U128" s="121">
        <f t="shared" si="23"/>
        <v>0</v>
      </c>
      <c r="W128" s="116">
        <f t="shared" si="33"/>
        <v>160</v>
      </c>
      <c r="X128" s="121">
        <f t="shared" si="25"/>
        <v>0</v>
      </c>
      <c r="Y128" s="121">
        <f>Z127*'Capital Sources&amp;Uses'!$E$12/12</f>
        <v>0</v>
      </c>
      <c r="Z128" s="121">
        <f t="shared" si="26"/>
        <v>0</v>
      </c>
      <c r="AB128" s="116">
        <f t="shared" si="34"/>
        <v>172</v>
      </c>
      <c r="AC128" s="123">
        <f t="shared" si="28"/>
        <v>0</v>
      </c>
      <c r="AD128" s="123">
        <f>AE127*'Capital Sources&amp;Uses'!$F$12/12</f>
        <v>0</v>
      </c>
      <c r="AE128" s="123">
        <f t="shared" si="29"/>
        <v>0</v>
      </c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</row>
    <row r="129" spans="8:60" ht="16" thickTop="1" thickBot="1">
      <c r="H129" s="116">
        <f t="shared" si="30"/>
        <v>125</v>
      </c>
      <c r="I129" s="121">
        <f t="shared" si="15"/>
        <v>0</v>
      </c>
      <c r="J129" s="121">
        <f>K128*('Capital Sources&amp;Uses'!$B$12/12)</f>
        <v>-4.3366939986485807E-14</v>
      </c>
      <c r="K129" s="121">
        <f t="shared" si="17"/>
        <v>-6.9820773378242158E-12</v>
      </c>
      <c r="M129" s="57">
        <f t="shared" si="31"/>
        <v>137</v>
      </c>
      <c r="N129" s="63">
        <f t="shared" si="19"/>
        <v>0</v>
      </c>
      <c r="O129" s="121">
        <f>P128*'Capital Sources&amp;Uses'!$C$12/12</f>
        <v>0</v>
      </c>
      <c r="P129" s="121">
        <f t="shared" si="20"/>
        <v>0</v>
      </c>
      <c r="R129" s="116">
        <f t="shared" si="32"/>
        <v>149</v>
      </c>
      <c r="S129" s="121">
        <f t="shared" si="22"/>
        <v>0</v>
      </c>
      <c r="T129" s="121">
        <f>U128*'Capital Sources&amp;Uses'!$D$12/12</f>
        <v>0</v>
      </c>
      <c r="U129" s="121">
        <f t="shared" si="23"/>
        <v>0</v>
      </c>
      <c r="W129" s="116">
        <f t="shared" si="33"/>
        <v>161</v>
      </c>
      <c r="X129" s="121">
        <f t="shared" si="25"/>
        <v>0</v>
      </c>
      <c r="Y129" s="121">
        <f>Z128*'Capital Sources&amp;Uses'!$E$12/12</f>
        <v>0</v>
      </c>
      <c r="Z129" s="121">
        <f t="shared" si="26"/>
        <v>0</v>
      </c>
      <c r="AB129" s="116">
        <f t="shared" si="34"/>
        <v>173</v>
      </c>
      <c r="AC129" s="123">
        <f t="shared" si="28"/>
        <v>0</v>
      </c>
      <c r="AD129" s="123">
        <f>AE128*'Capital Sources&amp;Uses'!$F$12/12</f>
        <v>0</v>
      </c>
      <c r="AE129" s="123">
        <f t="shared" si="29"/>
        <v>0</v>
      </c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</row>
    <row r="130" spans="8:60" ht="16" thickTop="1" thickBot="1">
      <c r="H130" s="116">
        <f t="shared" si="30"/>
        <v>126</v>
      </c>
      <c r="I130" s="121">
        <f t="shared" si="15"/>
        <v>0</v>
      </c>
      <c r="J130" s="121">
        <f>K129*('Capital Sources&amp;Uses'!$B$12/12)</f>
        <v>-4.3637983361401346E-14</v>
      </c>
      <c r="K130" s="121">
        <f t="shared" si="17"/>
        <v>-7.0257153211856172E-12</v>
      </c>
      <c r="M130" s="57">
        <f t="shared" si="31"/>
        <v>138</v>
      </c>
      <c r="N130" s="63">
        <f t="shared" si="19"/>
        <v>0</v>
      </c>
      <c r="O130" s="121">
        <f>P129*'Capital Sources&amp;Uses'!$C$12/12</f>
        <v>0</v>
      </c>
      <c r="P130" s="121">
        <f t="shared" si="20"/>
        <v>0</v>
      </c>
      <c r="R130" s="116">
        <f t="shared" si="32"/>
        <v>150</v>
      </c>
      <c r="S130" s="121">
        <f t="shared" si="22"/>
        <v>0</v>
      </c>
      <c r="T130" s="121">
        <f>U129*'Capital Sources&amp;Uses'!$D$12/12</f>
        <v>0</v>
      </c>
      <c r="U130" s="121">
        <f t="shared" si="23"/>
        <v>0</v>
      </c>
      <c r="W130" s="116">
        <f t="shared" si="33"/>
        <v>162</v>
      </c>
      <c r="X130" s="121">
        <f t="shared" si="25"/>
        <v>0</v>
      </c>
      <c r="Y130" s="121">
        <f>Z129*'Capital Sources&amp;Uses'!$E$12/12</f>
        <v>0</v>
      </c>
      <c r="Z130" s="121">
        <f t="shared" si="26"/>
        <v>0</v>
      </c>
      <c r="AB130" s="116">
        <f t="shared" si="34"/>
        <v>174</v>
      </c>
      <c r="AC130" s="123">
        <f t="shared" si="28"/>
        <v>0</v>
      </c>
      <c r="AD130" s="123">
        <f>AE129*'Capital Sources&amp;Uses'!$F$12/12</f>
        <v>0</v>
      </c>
      <c r="AE130" s="123">
        <f t="shared" si="29"/>
        <v>0</v>
      </c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</row>
    <row r="131" spans="8:60" ht="16" thickTop="1" thickBot="1">
      <c r="H131" s="116">
        <f t="shared" si="30"/>
        <v>127</v>
      </c>
      <c r="I131" s="121">
        <f t="shared" si="15"/>
        <v>0</v>
      </c>
      <c r="J131" s="121">
        <f>K130*('Capital Sources&amp;Uses'!$B$12/12)</f>
        <v>-4.3910720757410102E-14</v>
      </c>
      <c r="K131" s="121">
        <f t="shared" si="17"/>
        <v>-7.0696260419430276E-12</v>
      </c>
      <c r="M131" s="57">
        <f t="shared" si="31"/>
        <v>139</v>
      </c>
      <c r="N131" s="63">
        <f t="shared" si="19"/>
        <v>0</v>
      </c>
      <c r="O131" s="121">
        <f>P130*'Capital Sources&amp;Uses'!$C$12/12</f>
        <v>0</v>
      </c>
      <c r="P131" s="121">
        <f t="shared" si="20"/>
        <v>0</v>
      </c>
      <c r="R131" s="116">
        <f t="shared" si="32"/>
        <v>151</v>
      </c>
      <c r="S131" s="121">
        <f t="shared" si="22"/>
        <v>0</v>
      </c>
      <c r="T131" s="121">
        <f>U130*'Capital Sources&amp;Uses'!$D$12/12</f>
        <v>0</v>
      </c>
      <c r="U131" s="121">
        <f t="shared" si="23"/>
        <v>0</v>
      </c>
      <c r="W131" s="116">
        <f t="shared" si="33"/>
        <v>163</v>
      </c>
      <c r="X131" s="121">
        <f t="shared" si="25"/>
        <v>0</v>
      </c>
      <c r="Y131" s="121">
        <f>Z130*'Capital Sources&amp;Uses'!$E$12/12</f>
        <v>0</v>
      </c>
      <c r="Z131" s="121">
        <f t="shared" si="26"/>
        <v>0</v>
      </c>
      <c r="AB131" s="116">
        <f t="shared" si="34"/>
        <v>175</v>
      </c>
      <c r="AC131" s="123">
        <f t="shared" si="28"/>
        <v>0</v>
      </c>
      <c r="AD131" s="123">
        <f>AE130*'Capital Sources&amp;Uses'!$F$12/12</f>
        <v>0</v>
      </c>
      <c r="AE131" s="123">
        <f t="shared" si="29"/>
        <v>0</v>
      </c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</row>
    <row r="132" spans="8:60" ht="16" thickTop="1" thickBot="1">
      <c r="H132" s="116">
        <f t="shared" si="30"/>
        <v>128</v>
      </c>
      <c r="I132" s="121">
        <f t="shared" si="15"/>
        <v>0</v>
      </c>
      <c r="J132" s="121">
        <f>K131*('Capital Sources&amp;Uses'!$B$12/12)</f>
        <v>-4.4185162762143921E-14</v>
      </c>
      <c r="K132" s="121">
        <f t="shared" si="17"/>
        <v>-7.1138112047051712E-12</v>
      </c>
      <c r="M132" s="57">
        <f t="shared" si="31"/>
        <v>140</v>
      </c>
      <c r="N132" s="63">
        <f t="shared" si="19"/>
        <v>0</v>
      </c>
      <c r="O132" s="121">
        <f>P131*'Capital Sources&amp;Uses'!$C$12/12</f>
        <v>0</v>
      </c>
      <c r="P132" s="121">
        <f t="shared" si="20"/>
        <v>0</v>
      </c>
      <c r="R132" s="116">
        <f t="shared" si="32"/>
        <v>152</v>
      </c>
      <c r="S132" s="121">
        <f t="shared" si="22"/>
        <v>0</v>
      </c>
      <c r="T132" s="121">
        <f>U131*'Capital Sources&amp;Uses'!$D$12/12</f>
        <v>0</v>
      </c>
      <c r="U132" s="121">
        <f t="shared" si="23"/>
        <v>0</v>
      </c>
      <c r="W132" s="116">
        <f t="shared" si="33"/>
        <v>164</v>
      </c>
      <c r="X132" s="121">
        <f t="shared" si="25"/>
        <v>0</v>
      </c>
      <c r="Y132" s="121">
        <f>Z131*'Capital Sources&amp;Uses'!$E$12/12</f>
        <v>0</v>
      </c>
      <c r="Z132" s="121">
        <f t="shared" si="26"/>
        <v>0</v>
      </c>
      <c r="AB132" s="116">
        <f t="shared" si="34"/>
        <v>176</v>
      </c>
      <c r="AC132" s="123">
        <f t="shared" si="28"/>
        <v>0</v>
      </c>
      <c r="AD132" s="123">
        <f>AE131*'Capital Sources&amp;Uses'!$F$12/12</f>
        <v>0</v>
      </c>
      <c r="AE132" s="123">
        <f t="shared" si="29"/>
        <v>0</v>
      </c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</row>
    <row r="133" spans="8:60" ht="16" thickTop="1" thickBot="1">
      <c r="H133" s="116">
        <f t="shared" si="30"/>
        <v>129</v>
      </c>
      <c r="I133" s="121">
        <f t="shared" si="15"/>
        <v>0</v>
      </c>
      <c r="J133" s="121">
        <f>K132*('Capital Sources&amp;Uses'!$B$12/12)</f>
        <v>-4.4461320029407317E-14</v>
      </c>
      <c r="K133" s="121">
        <f t="shared" si="17"/>
        <v>-7.1582725247345782E-12</v>
      </c>
      <c r="M133" s="57">
        <f t="shared" si="31"/>
        <v>141</v>
      </c>
      <c r="N133" s="63">
        <f t="shared" si="19"/>
        <v>0</v>
      </c>
      <c r="O133" s="121">
        <f>P132*'Capital Sources&amp;Uses'!$C$12/12</f>
        <v>0</v>
      </c>
      <c r="P133" s="121">
        <f t="shared" si="20"/>
        <v>0</v>
      </c>
      <c r="R133" s="116">
        <f t="shared" si="32"/>
        <v>153</v>
      </c>
      <c r="S133" s="121">
        <f t="shared" si="22"/>
        <v>0</v>
      </c>
      <c r="T133" s="121">
        <f>U132*'Capital Sources&amp;Uses'!$D$12/12</f>
        <v>0</v>
      </c>
      <c r="U133" s="121">
        <f t="shared" si="23"/>
        <v>0</v>
      </c>
      <c r="W133" s="116">
        <f t="shared" si="33"/>
        <v>165</v>
      </c>
      <c r="X133" s="121">
        <f t="shared" si="25"/>
        <v>0</v>
      </c>
      <c r="Y133" s="121">
        <f>Z132*'Capital Sources&amp;Uses'!$E$12/12</f>
        <v>0</v>
      </c>
      <c r="Z133" s="121">
        <f t="shared" si="26"/>
        <v>0</v>
      </c>
      <c r="AB133" s="116">
        <f t="shared" si="34"/>
        <v>177</v>
      </c>
      <c r="AC133" s="123">
        <f t="shared" si="28"/>
        <v>0</v>
      </c>
      <c r="AD133" s="123">
        <f>AE132*'Capital Sources&amp;Uses'!$F$12/12</f>
        <v>0</v>
      </c>
      <c r="AE133" s="123">
        <f t="shared" si="29"/>
        <v>0</v>
      </c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</row>
    <row r="134" spans="8:60" ht="16" thickTop="1" thickBot="1">
      <c r="H134" s="116">
        <f t="shared" si="30"/>
        <v>130</v>
      </c>
      <c r="I134" s="121">
        <f t="shared" ref="I134:I197" si="35">IF(K133&gt;0.001, $I$5, 0)</f>
        <v>0</v>
      </c>
      <c r="J134" s="121">
        <f>K133*('Capital Sources&amp;Uses'!$B$12/12)</f>
        <v>-4.473920327959111E-14</v>
      </c>
      <c r="K134" s="121">
        <f t="shared" si="17"/>
        <v>-7.2030117280141696E-12</v>
      </c>
      <c r="M134" s="57">
        <f t="shared" si="31"/>
        <v>142</v>
      </c>
      <c r="N134" s="63">
        <f t="shared" si="19"/>
        <v>0</v>
      </c>
      <c r="O134" s="121">
        <f>P133*'Capital Sources&amp;Uses'!$C$12/12</f>
        <v>0</v>
      </c>
      <c r="P134" s="121">
        <f t="shared" si="20"/>
        <v>0</v>
      </c>
      <c r="R134" s="116">
        <f t="shared" si="32"/>
        <v>154</v>
      </c>
      <c r="S134" s="121">
        <f t="shared" si="22"/>
        <v>0</v>
      </c>
      <c r="T134" s="121">
        <f>U133*'Capital Sources&amp;Uses'!$D$12/12</f>
        <v>0</v>
      </c>
      <c r="U134" s="121">
        <f t="shared" si="23"/>
        <v>0</v>
      </c>
      <c r="W134" s="116">
        <f t="shared" si="33"/>
        <v>166</v>
      </c>
      <c r="X134" s="121">
        <f t="shared" si="25"/>
        <v>0</v>
      </c>
      <c r="Y134" s="121">
        <f>Z133*'Capital Sources&amp;Uses'!$E$12/12</f>
        <v>0</v>
      </c>
      <c r="Z134" s="121">
        <f t="shared" si="26"/>
        <v>0</v>
      </c>
      <c r="AB134" s="116">
        <f t="shared" si="34"/>
        <v>178</v>
      </c>
      <c r="AC134" s="123">
        <f t="shared" si="28"/>
        <v>0</v>
      </c>
      <c r="AD134" s="123">
        <f>AE133*'Capital Sources&amp;Uses'!$F$12/12</f>
        <v>0</v>
      </c>
      <c r="AE134" s="123">
        <f t="shared" si="29"/>
        <v>0</v>
      </c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</row>
    <row r="135" spans="8:60" ht="16" thickTop="1" thickBot="1">
      <c r="H135" s="116">
        <f t="shared" si="30"/>
        <v>131</v>
      </c>
      <c r="I135" s="121">
        <f t="shared" si="35"/>
        <v>0</v>
      </c>
      <c r="J135" s="121">
        <f>K134*('Capital Sources&amp;Uses'!$B$12/12)</f>
        <v>-4.5018823300088555E-14</v>
      </c>
      <c r="K135" s="121">
        <f t="shared" ref="K135:K198" si="36">K134-I135+J135</f>
        <v>-7.248030551314258E-12</v>
      </c>
      <c r="M135" s="57">
        <f t="shared" si="31"/>
        <v>143</v>
      </c>
      <c r="N135" s="63">
        <f t="shared" ref="N135:N198" si="37">IF(P134&gt;0.001,N134,0)</f>
        <v>0</v>
      </c>
      <c r="O135" s="121">
        <f>P134*'Capital Sources&amp;Uses'!$C$12/12</f>
        <v>0</v>
      </c>
      <c r="P135" s="121">
        <f t="shared" ref="P135:P198" si="38">P134-N135+O135</f>
        <v>0</v>
      </c>
      <c r="R135" s="116">
        <f t="shared" si="32"/>
        <v>155</v>
      </c>
      <c r="S135" s="121">
        <f t="shared" ref="S135:S198" si="39">IF(U134&gt;0.001,S134,0)</f>
        <v>0</v>
      </c>
      <c r="T135" s="121">
        <f>U134*'Capital Sources&amp;Uses'!$D$12/12</f>
        <v>0</v>
      </c>
      <c r="U135" s="121">
        <f t="shared" ref="U135:U198" si="40">U134-S135+T135</f>
        <v>0</v>
      </c>
      <c r="W135" s="116">
        <f t="shared" si="33"/>
        <v>167</v>
      </c>
      <c r="X135" s="121">
        <f t="shared" ref="X135:X198" si="41">IF(Z134&gt;0.001,X134,0)</f>
        <v>0</v>
      </c>
      <c r="Y135" s="121">
        <f>Z134*'Capital Sources&amp;Uses'!$E$12/12</f>
        <v>0</v>
      </c>
      <c r="Z135" s="121">
        <f t="shared" ref="Z135:Z198" si="42">Z134-X135+Y135</f>
        <v>0</v>
      </c>
      <c r="AB135" s="116">
        <f t="shared" si="34"/>
        <v>179</v>
      </c>
      <c r="AC135" s="123">
        <f t="shared" ref="AC135:AC198" si="43">IF(AE134&gt;0.001,AC134,0)</f>
        <v>0</v>
      </c>
      <c r="AD135" s="123">
        <f>AE134*'Capital Sources&amp;Uses'!$F$12/12</f>
        <v>0</v>
      </c>
      <c r="AE135" s="123">
        <f t="shared" ref="AE135:AE198" si="44">AE134-AC135+AD135</f>
        <v>0</v>
      </c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</row>
    <row r="136" spans="8:60" ht="16" thickTop="1" thickBot="1">
      <c r="H136" s="116">
        <f t="shared" si="30"/>
        <v>132</v>
      </c>
      <c r="I136" s="121">
        <f t="shared" si="35"/>
        <v>0</v>
      </c>
      <c r="J136" s="121">
        <f>K135*('Capital Sources&amp;Uses'!$B$12/12)</f>
        <v>-4.5300190945714111E-14</v>
      </c>
      <c r="K136" s="121">
        <f t="shared" si="36"/>
        <v>-7.2933307422599725E-12</v>
      </c>
      <c r="M136" s="57">
        <f t="shared" si="31"/>
        <v>144</v>
      </c>
      <c r="N136" s="63">
        <f t="shared" si="37"/>
        <v>0</v>
      </c>
      <c r="O136" s="121">
        <f>P135*'Capital Sources&amp;Uses'!$C$12/12</f>
        <v>0</v>
      </c>
      <c r="P136" s="121">
        <f t="shared" si="38"/>
        <v>0</v>
      </c>
      <c r="R136" s="116">
        <f t="shared" si="32"/>
        <v>156</v>
      </c>
      <c r="S136" s="121">
        <f t="shared" si="39"/>
        <v>0</v>
      </c>
      <c r="T136" s="121">
        <f>U135*'Capital Sources&amp;Uses'!$D$12/12</f>
        <v>0</v>
      </c>
      <c r="U136" s="121">
        <f t="shared" si="40"/>
        <v>0</v>
      </c>
      <c r="W136" s="116">
        <f t="shared" si="33"/>
        <v>168</v>
      </c>
      <c r="X136" s="121">
        <f t="shared" si="41"/>
        <v>0</v>
      </c>
      <c r="Y136" s="121">
        <f>Z135*'Capital Sources&amp;Uses'!$E$12/12</f>
        <v>0</v>
      </c>
      <c r="Z136" s="121">
        <f t="shared" si="42"/>
        <v>0</v>
      </c>
      <c r="AB136" s="116">
        <f t="shared" si="34"/>
        <v>180</v>
      </c>
      <c r="AC136" s="123">
        <f t="shared" si="43"/>
        <v>0</v>
      </c>
      <c r="AD136" s="123">
        <f>AE135*'Capital Sources&amp;Uses'!$F$12/12</f>
        <v>0</v>
      </c>
      <c r="AE136" s="123">
        <f t="shared" si="44"/>
        <v>0</v>
      </c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</row>
    <row r="137" spans="8:60" ht="16" thickTop="1" thickBot="1">
      <c r="H137" s="116">
        <f t="shared" si="30"/>
        <v>133</v>
      </c>
      <c r="I137" s="121">
        <f t="shared" si="35"/>
        <v>0</v>
      </c>
      <c r="J137" s="121">
        <f>K136*('Capital Sources&amp;Uses'!$B$12/12)</f>
        <v>-4.5583317139124824E-14</v>
      </c>
      <c r="K137" s="121">
        <f t="shared" si="36"/>
        <v>-7.3389140593990972E-12</v>
      </c>
      <c r="M137" s="57">
        <f t="shared" si="31"/>
        <v>145</v>
      </c>
      <c r="N137" s="63">
        <f t="shared" si="37"/>
        <v>0</v>
      </c>
      <c r="O137" s="121">
        <f>P136*'Capital Sources&amp;Uses'!$C$12/12</f>
        <v>0</v>
      </c>
      <c r="P137" s="121">
        <f t="shared" si="38"/>
        <v>0</v>
      </c>
      <c r="R137" s="116">
        <f t="shared" si="32"/>
        <v>157</v>
      </c>
      <c r="S137" s="121">
        <f t="shared" si="39"/>
        <v>0</v>
      </c>
      <c r="T137" s="121">
        <f>U136*'Capital Sources&amp;Uses'!$D$12/12</f>
        <v>0</v>
      </c>
      <c r="U137" s="121">
        <f t="shared" si="40"/>
        <v>0</v>
      </c>
      <c r="W137" s="116">
        <f t="shared" si="33"/>
        <v>169</v>
      </c>
      <c r="X137" s="121">
        <f t="shared" si="41"/>
        <v>0</v>
      </c>
      <c r="Y137" s="121">
        <f>Z136*'Capital Sources&amp;Uses'!$E$12/12</f>
        <v>0</v>
      </c>
      <c r="Z137" s="121">
        <f t="shared" si="42"/>
        <v>0</v>
      </c>
      <c r="AB137" s="116">
        <f t="shared" si="34"/>
        <v>181</v>
      </c>
      <c r="AC137" s="123">
        <f t="shared" si="43"/>
        <v>0</v>
      </c>
      <c r="AD137" s="123">
        <f>AE136*'Capital Sources&amp;Uses'!$F$12/12</f>
        <v>0</v>
      </c>
      <c r="AE137" s="123">
        <f t="shared" si="44"/>
        <v>0</v>
      </c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</row>
    <row r="138" spans="8:60" ht="16" thickTop="1" thickBot="1">
      <c r="H138" s="116">
        <f t="shared" si="30"/>
        <v>134</v>
      </c>
      <c r="I138" s="121">
        <f t="shared" si="35"/>
        <v>0</v>
      </c>
      <c r="J138" s="121">
        <f>K137*('Capital Sources&amp;Uses'!$B$12/12)</f>
        <v>-4.5868212871244355E-14</v>
      </c>
      <c r="K138" s="121">
        <f t="shared" si="36"/>
        <v>-7.3847822722703412E-12</v>
      </c>
      <c r="M138" s="57">
        <f t="shared" si="31"/>
        <v>146</v>
      </c>
      <c r="N138" s="63">
        <f t="shared" si="37"/>
        <v>0</v>
      </c>
      <c r="O138" s="121">
        <f>P137*'Capital Sources&amp;Uses'!$C$12/12</f>
        <v>0</v>
      </c>
      <c r="P138" s="121">
        <f t="shared" si="38"/>
        <v>0</v>
      </c>
      <c r="R138" s="116">
        <f t="shared" si="32"/>
        <v>158</v>
      </c>
      <c r="S138" s="121">
        <f t="shared" si="39"/>
        <v>0</v>
      </c>
      <c r="T138" s="121">
        <f>U137*'Capital Sources&amp;Uses'!$D$12/12</f>
        <v>0</v>
      </c>
      <c r="U138" s="121">
        <f t="shared" si="40"/>
        <v>0</v>
      </c>
      <c r="W138" s="116">
        <f t="shared" si="33"/>
        <v>170</v>
      </c>
      <c r="X138" s="121">
        <f t="shared" si="41"/>
        <v>0</v>
      </c>
      <c r="Y138" s="121">
        <f>Z137*'Capital Sources&amp;Uses'!$E$12/12</f>
        <v>0</v>
      </c>
      <c r="Z138" s="121">
        <f t="shared" si="42"/>
        <v>0</v>
      </c>
      <c r="AB138" s="116">
        <f t="shared" si="34"/>
        <v>182</v>
      </c>
      <c r="AC138" s="123">
        <f t="shared" si="43"/>
        <v>0</v>
      </c>
      <c r="AD138" s="123">
        <f>AE137*'Capital Sources&amp;Uses'!$F$12/12</f>
        <v>0</v>
      </c>
      <c r="AE138" s="123">
        <f t="shared" si="44"/>
        <v>0</v>
      </c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  <c r="BF138" s="62"/>
      <c r="BG138" s="62"/>
      <c r="BH138" s="62"/>
    </row>
    <row r="139" spans="8:60" ht="16" thickTop="1" thickBot="1">
      <c r="H139" s="116">
        <f t="shared" si="30"/>
        <v>135</v>
      </c>
      <c r="I139" s="121">
        <f t="shared" si="35"/>
        <v>0</v>
      </c>
      <c r="J139" s="121">
        <f>K138*('Capital Sources&amp;Uses'!$B$12/12)</f>
        <v>-4.6154889201689627E-14</v>
      </c>
      <c r="K139" s="121">
        <f t="shared" si="36"/>
        <v>-7.4309371614720308E-12</v>
      </c>
      <c r="M139" s="57">
        <f t="shared" si="31"/>
        <v>147</v>
      </c>
      <c r="N139" s="63">
        <f t="shared" si="37"/>
        <v>0</v>
      </c>
      <c r="O139" s="121">
        <f>P138*'Capital Sources&amp;Uses'!$C$12/12</f>
        <v>0</v>
      </c>
      <c r="P139" s="121">
        <f t="shared" si="38"/>
        <v>0</v>
      </c>
      <c r="R139" s="116">
        <f t="shared" si="32"/>
        <v>159</v>
      </c>
      <c r="S139" s="121">
        <f t="shared" si="39"/>
        <v>0</v>
      </c>
      <c r="T139" s="121">
        <f>U138*'Capital Sources&amp;Uses'!$D$12/12</f>
        <v>0</v>
      </c>
      <c r="U139" s="121">
        <f t="shared" si="40"/>
        <v>0</v>
      </c>
      <c r="W139" s="116">
        <f t="shared" si="33"/>
        <v>171</v>
      </c>
      <c r="X139" s="121">
        <f t="shared" si="41"/>
        <v>0</v>
      </c>
      <c r="Y139" s="121">
        <f>Z138*'Capital Sources&amp;Uses'!$E$12/12</f>
        <v>0</v>
      </c>
      <c r="Z139" s="121">
        <f t="shared" si="42"/>
        <v>0</v>
      </c>
      <c r="AB139" s="116">
        <f t="shared" si="34"/>
        <v>183</v>
      </c>
      <c r="AC139" s="123">
        <f t="shared" si="43"/>
        <v>0</v>
      </c>
      <c r="AD139" s="123">
        <f>AE138*'Capital Sources&amp;Uses'!$F$12/12</f>
        <v>0</v>
      </c>
      <c r="AE139" s="123">
        <f t="shared" si="44"/>
        <v>0</v>
      </c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</row>
    <row r="140" spans="8:60" ht="16" thickTop="1" thickBot="1">
      <c r="H140" s="116">
        <f t="shared" si="30"/>
        <v>136</v>
      </c>
      <c r="I140" s="121">
        <f t="shared" si="35"/>
        <v>0</v>
      </c>
      <c r="J140" s="121">
        <f>K139*('Capital Sources&amp;Uses'!$B$12/12)</f>
        <v>-4.644335725920019E-14</v>
      </c>
      <c r="K140" s="121">
        <f t="shared" si="36"/>
        <v>-7.4773805187312316E-12</v>
      </c>
      <c r="M140" s="57">
        <f t="shared" si="31"/>
        <v>148</v>
      </c>
      <c r="N140" s="63">
        <f t="shared" si="37"/>
        <v>0</v>
      </c>
      <c r="O140" s="121">
        <f>P139*'Capital Sources&amp;Uses'!$C$12/12</f>
        <v>0</v>
      </c>
      <c r="P140" s="121">
        <f t="shared" si="38"/>
        <v>0</v>
      </c>
      <c r="R140" s="116">
        <f t="shared" si="32"/>
        <v>160</v>
      </c>
      <c r="S140" s="121">
        <f t="shared" si="39"/>
        <v>0</v>
      </c>
      <c r="T140" s="121">
        <f>U139*'Capital Sources&amp;Uses'!$D$12/12</f>
        <v>0</v>
      </c>
      <c r="U140" s="121">
        <f t="shared" si="40"/>
        <v>0</v>
      </c>
      <c r="W140" s="116">
        <f t="shared" si="33"/>
        <v>172</v>
      </c>
      <c r="X140" s="121">
        <f t="shared" si="41"/>
        <v>0</v>
      </c>
      <c r="Y140" s="121">
        <f>Z139*'Capital Sources&amp;Uses'!$E$12/12</f>
        <v>0</v>
      </c>
      <c r="Z140" s="121">
        <f t="shared" si="42"/>
        <v>0</v>
      </c>
      <c r="AB140" s="116">
        <f t="shared" si="34"/>
        <v>184</v>
      </c>
      <c r="AC140" s="123">
        <f t="shared" si="43"/>
        <v>0</v>
      </c>
      <c r="AD140" s="123">
        <f>AE139*'Capital Sources&amp;Uses'!$F$12/12</f>
        <v>0</v>
      </c>
      <c r="AE140" s="123">
        <f t="shared" si="44"/>
        <v>0</v>
      </c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/>
      <c r="BH140" s="62"/>
    </row>
    <row r="141" spans="8:60" ht="16" thickTop="1" thickBot="1">
      <c r="H141" s="116">
        <f t="shared" si="30"/>
        <v>137</v>
      </c>
      <c r="I141" s="121">
        <f t="shared" si="35"/>
        <v>0</v>
      </c>
      <c r="J141" s="121">
        <f>K140*('Capital Sources&amp;Uses'!$B$12/12)</f>
        <v>-4.6733628242070195E-14</v>
      </c>
      <c r="K141" s="121">
        <f t="shared" si="36"/>
        <v>-7.5241141469733012E-12</v>
      </c>
      <c r="M141" s="57">
        <f t="shared" si="31"/>
        <v>149</v>
      </c>
      <c r="N141" s="63">
        <f t="shared" si="37"/>
        <v>0</v>
      </c>
      <c r="O141" s="121">
        <f>P140*'Capital Sources&amp;Uses'!$C$12/12</f>
        <v>0</v>
      </c>
      <c r="P141" s="121">
        <f t="shared" si="38"/>
        <v>0</v>
      </c>
      <c r="R141" s="116">
        <f t="shared" si="32"/>
        <v>161</v>
      </c>
      <c r="S141" s="121">
        <f t="shared" si="39"/>
        <v>0</v>
      </c>
      <c r="T141" s="121">
        <f>U140*'Capital Sources&amp;Uses'!$D$12/12</f>
        <v>0</v>
      </c>
      <c r="U141" s="121">
        <f t="shared" si="40"/>
        <v>0</v>
      </c>
      <c r="W141" s="116">
        <f t="shared" si="33"/>
        <v>173</v>
      </c>
      <c r="X141" s="121">
        <f t="shared" si="41"/>
        <v>0</v>
      </c>
      <c r="Y141" s="121">
        <f>Z140*'Capital Sources&amp;Uses'!$E$12/12</f>
        <v>0</v>
      </c>
      <c r="Z141" s="121">
        <f t="shared" si="42"/>
        <v>0</v>
      </c>
      <c r="AB141" s="116">
        <f t="shared" si="34"/>
        <v>185</v>
      </c>
      <c r="AC141" s="123">
        <f t="shared" si="43"/>
        <v>0</v>
      </c>
      <c r="AD141" s="123">
        <f>AE140*'Capital Sources&amp;Uses'!$F$12/12</f>
        <v>0</v>
      </c>
      <c r="AE141" s="123">
        <f t="shared" si="44"/>
        <v>0</v>
      </c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</row>
    <row r="142" spans="8:60" ht="16" thickTop="1" thickBot="1">
      <c r="H142" s="116">
        <f t="shared" si="30"/>
        <v>138</v>
      </c>
      <c r="I142" s="121">
        <f t="shared" si="35"/>
        <v>0</v>
      </c>
      <c r="J142" s="121">
        <f>K141*('Capital Sources&amp;Uses'!$B$12/12)</f>
        <v>-4.7025713418583131E-14</v>
      </c>
      <c r="K142" s="121">
        <f t="shared" si="36"/>
        <v>-7.5711398603918845E-12</v>
      </c>
      <c r="M142" s="57">
        <f t="shared" si="31"/>
        <v>150</v>
      </c>
      <c r="N142" s="63">
        <f t="shared" si="37"/>
        <v>0</v>
      </c>
      <c r="O142" s="121">
        <f>P141*'Capital Sources&amp;Uses'!$C$12/12</f>
        <v>0</v>
      </c>
      <c r="P142" s="121">
        <f t="shared" si="38"/>
        <v>0</v>
      </c>
      <c r="R142" s="116">
        <f t="shared" si="32"/>
        <v>162</v>
      </c>
      <c r="S142" s="121">
        <f t="shared" si="39"/>
        <v>0</v>
      </c>
      <c r="T142" s="121">
        <f>U141*'Capital Sources&amp;Uses'!$D$12/12</f>
        <v>0</v>
      </c>
      <c r="U142" s="121">
        <f t="shared" si="40"/>
        <v>0</v>
      </c>
      <c r="W142" s="116">
        <f t="shared" si="33"/>
        <v>174</v>
      </c>
      <c r="X142" s="121">
        <f t="shared" si="41"/>
        <v>0</v>
      </c>
      <c r="Y142" s="121">
        <f>Z141*'Capital Sources&amp;Uses'!$E$12/12</f>
        <v>0</v>
      </c>
      <c r="Z142" s="121">
        <f t="shared" si="42"/>
        <v>0</v>
      </c>
      <c r="AB142" s="116">
        <f t="shared" si="34"/>
        <v>186</v>
      </c>
      <c r="AC142" s="123">
        <f t="shared" si="43"/>
        <v>0</v>
      </c>
      <c r="AD142" s="123">
        <f>AE141*'Capital Sources&amp;Uses'!$F$12/12</f>
        <v>0</v>
      </c>
      <c r="AE142" s="123">
        <f t="shared" si="44"/>
        <v>0</v>
      </c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</row>
    <row r="143" spans="8:60" ht="16" thickTop="1" thickBot="1">
      <c r="H143" s="116">
        <f t="shared" si="30"/>
        <v>139</v>
      </c>
      <c r="I143" s="121">
        <f t="shared" si="35"/>
        <v>0</v>
      </c>
      <c r="J143" s="121">
        <f>K142*('Capital Sources&amp;Uses'!$B$12/12)</f>
        <v>-4.7319624127449275E-14</v>
      </c>
      <c r="K143" s="121">
        <f t="shared" si="36"/>
        <v>-7.6184594845193338E-12</v>
      </c>
      <c r="M143" s="57">
        <f t="shared" si="31"/>
        <v>151</v>
      </c>
      <c r="N143" s="63">
        <f t="shared" si="37"/>
        <v>0</v>
      </c>
      <c r="O143" s="121">
        <f>P142*'Capital Sources&amp;Uses'!$C$12/12</f>
        <v>0</v>
      </c>
      <c r="P143" s="121">
        <f t="shared" si="38"/>
        <v>0</v>
      </c>
      <c r="R143" s="116">
        <f t="shared" si="32"/>
        <v>163</v>
      </c>
      <c r="S143" s="121">
        <f t="shared" si="39"/>
        <v>0</v>
      </c>
      <c r="T143" s="121">
        <f>U142*'Capital Sources&amp;Uses'!$D$12/12</f>
        <v>0</v>
      </c>
      <c r="U143" s="121">
        <f t="shared" si="40"/>
        <v>0</v>
      </c>
      <c r="W143" s="116">
        <f t="shared" si="33"/>
        <v>175</v>
      </c>
      <c r="X143" s="121">
        <f t="shared" si="41"/>
        <v>0</v>
      </c>
      <c r="Y143" s="121">
        <f>Z142*'Capital Sources&amp;Uses'!$E$12/12</f>
        <v>0</v>
      </c>
      <c r="Z143" s="121">
        <f t="shared" si="42"/>
        <v>0</v>
      </c>
      <c r="AB143" s="116">
        <f t="shared" si="34"/>
        <v>187</v>
      </c>
      <c r="AC143" s="123">
        <f t="shared" si="43"/>
        <v>0</v>
      </c>
      <c r="AD143" s="123">
        <f>AE142*'Capital Sources&amp;Uses'!$F$12/12</f>
        <v>0</v>
      </c>
      <c r="AE143" s="123">
        <f t="shared" si="44"/>
        <v>0</v>
      </c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  <c r="BF143" s="62"/>
      <c r="BG143" s="62"/>
      <c r="BH143" s="62"/>
    </row>
    <row r="144" spans="8:60" ht="16" thickTop="1" thickBot="1">
      <c r="H144" s="116">
        <f t="shared" si="30"/>
        <v>140</v>
      </c>
      <c r="I144" s="121">
        <f t="shared" si="35"/>
        <v>0</v>
      </c>
      <c r="J144" s="121">
        <f>K143*('Capital Sources&amp;Uses'!$B$12/12)</f>
        <v>-4.7615371778245832E-14</v>
      </c>
      <c r="K144" s="121">
        <f t="shared" si="36"/>
        <v>-7.6660748562975799E-12</v>
      </c>
      <c r="M144" s="57">
        <f t="shared" si="31"/>
        <v>152</v>
      </c>
      <c r="N144" s="63">
        <f t="shared" si="37"/>
        <v>0</v>
      </c>
      <c r="O144" s="121">
        <f>P143*'Capital Sources&amp;Uses'!$C$12/12</f>
        <v>0</v>
      </c>
      <c r="P144" s="121">
        <f t="shared" si="38"/>
        <v>0</v>
      </c>
      <c r="R144" s="116">
        <f t="shared" si="32"/>
        <v>164</v>
      </c>
      <c r="S144" s="121">
        <f t="shared" si="39"/>
        <v>0</v>
      </c>
      <c r="T144" s="121">
        <f>U143*'Capital Sources&amp;Uses'!$D$12/12</f>
        <v>0</v>
      </c>
      <c r="U144" s="121">
        <f t="shared" si="40"/>
        <v>0</v>
      </c>
      <c r="W144" s="116">
        <f t="shared" si="33"/>
        <v>176</v>
      </c>
      <c r="X144" s="121">
        <f t="shared" si="41"/>
        <v>0</v>
      </c>
      <c r="Y144" s="121">
        <f>Z143*'Capital Sources&amp;Uses'!$E$12/12</f>
        <v>0</v>
      </c>
      <c r="Z144" s="121">
        <f t="shared" si="42"/>
        <v>0</v>
      </c>
      <c r="AB144" s="116">
        <f t="shared" si="34"/>
        <v>188</v>
      </c>
      <c r="AC144" s="123">
        <f t="shared" si="43"/>
        <v>0</v>
      </c>
      <c r="AD144" s="123">
        <f>AE143*'Capital Sources&amp;Uses'!$F$12/12</f>
        <v>0</v>
      </c>
      <c r="AE144" s="123">
        <f t="shared" si="44"/>
        <v>0</v>
      </c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</row>
    <row r="145" spans="8:60" ht="16" thickTop="1" thickBot="1">
      <c r="H145" s="116">
        <f t="shared" si="30"/>
        <v>141</v>
      </c>
      <c r="I145" s="121">
        <f t="shared" si="35"/>
        <v>0</v>
      </c>
      <c r="J145" s="121">
        <f>K144*('Capital Sources&amp;Uses'!$B$12/12)</f>
        <v>-4.7912967851859871E-14</v>
      </c>
      <c r="K145" s="121">
        <f t="shared" si="36"/>
        <v>-7.7139878241494393E-12</v>
      </c>
      <c r="M145" s="57">
        <f t="shared" si="31"/>
        <v>153</v>
      </c>
      <c r="N145" s="63">
        <f t="shared" si="37"/>
        <v>0</v>
      </c>
      <c r="O145" s="121">
        <f>P144*'Capital Sources&amp;Uses'!$C$12/12</f>
        <v>0</v>
      </c>
      <c r="P145" s="121">
        <f t="shared" si="38"/>
        <v>0</v>
      </c>
      <c r="R145" s="116">
        <f t="shared" si="32"/>
        <v>165</v>
      </c>
      <c r="S145" s="121">
        <f t="shared" si="39"/>
        <v>0</v>
      </c>
      <c r="T145" s="121">
        <f>U144*'Capital Sources&amp;Uses'!$D$12/12</f>
        <v>0</v>
      </c>
      <c r="U145" s="121">
        <f t="shared" si="40"/>
        <v>0</v>
      </c>
      <c r="W145" s="116">
        <f t="shared" si="33"/>
        <v>177</v>
      </c>
      <c r="X145" s="121">
        <f t="shared" si="41"/>
        <v>0</v>
      </c>
      <c r="Y145" s="121">
        <f>Z144*'Capital Sources&amp;Uses'!$E$12/12</f>
        <v>0</v>
      </c>
      <c r="Z145" s="121">
        <f t="shared" si="42"/>
        <v>0</v>
      </c>
      <c r="AB145" s="116">
        <f t="shared" si="34"/>
        <v>189</v>
      </c>
      <c r="AC145" s="123">
        <f t="shared" si="43"/>
        <v>0</v>
      </c>
      <c r="AD145" s="123">
        <f>AE144*'Capital Sources&amp;Uses'!$F$12/12</f>
        <v>0</v>
      </c>
      <c r="AE145" s="123">
        <f t="shared" si="44"/>
        <v>0</v>
      </c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</row>
    <row r="146" spans="8:60" ht="16" thickTop="1" thickBot="1">
      <c r="H146" s="116">
        <f t="shared" si="30"/>
        <v>142</v>
      </c>
      <c r="I146" s="121">
        <f t="shared" si="35"/>
        <v>0</v>
      </c>
      <c r="J146" s="121">
        <f>K145*('Capital Sources&amp;Uses'!$B$12/12)</f>
        <v>-4.8212423900933992E-14</v>
      </c>
      <c r="K146" s="121">
        <f t="shared" si="36"/>
        <v>-7.7622002480503736E-12</v>
      </c>
      <c r="M146" s="57">
        <f t="shared" si="31"/>
        <v>154</v>
      </c>
      <c r="N146" s="63">
        <f t="shared" si="37"/>
        <v>0</v>
      </c>
      <c r="O146" s="121">
        <f>P145*'Capital Sources&amp;Uses'!$C$12/12</f>
        <v>0</v>
      </c>
      <c r="P146" s="121">
        <f t="shared" si="38"/>
        <v>0</v>
      </c>
      <c r="R146" s="116">
        <f t="shared" si="32"/>
        <v>166</v>
      </c>
      <c r="S146" s="121">
        <f t="shared" si="39"/>
        <v>0</v>
      </c>
      <c r="T146" s="121">
        <f>U145*'Capital Sources&amp;Uses'!$D$12/12</f>
        <v>0</v>
      </c>
      <c r="U146" s="121">
        <f t="shared" si="40"/>
        <v>0</v>
      </c>
      <c r="W146" s="116">
        <f t="shared" si="33"/>
        <v>178</v>
      </c>
      <c r="X146" s="121">
        <f t="shared" si="41"/>
        <v>0</v>
      </c>
      <c r="Y146" s="121">
        <f>Z145*'Capital Sources&amp;Uses'!$E$12/12</f>
        <v>0</v>
      </c>
      <c r="Z146" s="121">
        <f t="shared" si="42"/>
        <v>0</v>
      </c>
      <c r="AB146" s="116">
        <f t="shared" si="34"/>
        <v>190</v>
      </c>
      <c r="AC146" s="123">
        <f t="shared" si="43"/>
        <v>0</v>
      </c>
      <c r="AD146" s="123">
        <f>AE145*'Capital Sources&amp;Uses'!$F$12/12</f>
        <v>0</v>
      </c>
      <c r="AE146" s="123">
        <f t="shared" si="44"/>
        <v>0</v>
      </c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</row>
    <row r="147" spans="8:60" ht="16" thickTop="1" thickBot="1">
      <c r="H147" s="116">
        <f t="shared" si="30"/>
        <v>143</v>
      </c>
      <c r="I147" s="121">
        <f t="shared" si="35"/>
        <v>0</v>
      </c>
      <c r="J147" s="121">
        <f>K146*('Capital Sources&amp;Uses'!$B$12/12)</f>
        <v>-4.8513751550314832E-14</v>
      </c>
      <c r="K147" s="121">
        <f t="shared" si="36"/>
        <v>-7.8107139996006885E-12</v>
      </c>
      <c r="M147" s="57">
        <f t="shared" si="31"/>
        <v>155</v>
      </c>
      <c r="N147" s="63">
        <f t="shared" si="37"/>
        <v>0</v>
      </c>
      <c r="O147" s="121">
        <f>P146*'Capital Sources&amp;Uses'!$C$12/12</f>
        <v>0</v>
      </c>
      <c r="P147" s="121">
        <f t="shared" si="38"/>
        <v>0</v>
      </c>
      <c r="R147" s="116">
        <f t="shared" si="32"/>
        <v>167</v>
      </c>
      <c r="S147" s="121">
        <f t="shared" si="39"/>
        <v>0</v>
      </c>
      <c r="T147" s="121">
        <f>U146*'Capital Sources&amp;Uses'!$D$12/12</f>
        <v>0</v>
      </c>
      <c r="U147" s="121">
        <f t="shared" si="40"/>
        <v>0</v>
      </c>
      <c r="W147" s="116">
        <f t="shared" si="33"/>
        <v>179</v>
      </c>
      <c r="X147" s="121">
        <f t="shared" si="41"/>
        <v>0</v>
      </c>
      <c r="Y147" s="121">
        <f>Z146*'Capital Sources&amp;Uses'!$E$12/12</f>
        <v>0</v>
      </c>
      <c r="Z147" s="121">
        <f t="shared" si="42"/>
        <v>0</v>
      </c>
      <c r="AB147" s="116">
        <f t="shared" si="34"/>
        <v>191</v>
      </c>
      <c r="AC147" s="123">
        <f t="shared" si="43"/>
        <v>0</v>
      </c>
      <c r="AD147" s="123">
        <f>AE146*'Capital Sources&amp;Uses'!$F$12/12</f>
        <v>0</v>
      </c>
      <c r="AE147" s="123">
        <f t="shared" si="44"/>
        <v>0</v>
      </c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</row>
    <row r="148" spans="8:60" ht="16" thickTop="1" thickBot="1">
      <c r="H148" s="116">
        <f t="shared" si="30"/>
        <v>144</v>
      </c>
      <c r="I148" s="121">
        <f t="shared" si="35"/>
        <v>0</v>
      </c>
      <c r="J148" s="121">
        <f>K147*('Capital Sources&amp;Uses'!$B$12/12)</f>
        <v>-4.8816962497504298E-14</v>
      </c>
      <c r="K148" s="121">
        <f t="shared" si="36"/>
        <v>-7.8595309620981933E-12</v>
      </c>
      <c r="M148" s="57">
        <f t="shared" si="31"/>
        <v>156</v>
      </c>
      <c r="N148" s="63">
        <f t="shared" si="37"/>
        <v>0</v>
      </c>
      <c r="O148" s="121">
        <f>P147*'Capital Sources&amp;Uses'!$C$12/12</f>
        <v>0</v>
      </c>
      <c r="P148" s="121">
        <f t="shared" si="38"/>
        <v>0</v>
      </c>
      <c r="R148" s="116">
        <f t="shared" si="32"/>
        <v>168</v>
      </c>
      <c r="S148" s="121">
        <f t="shared" si="39"/>
        <v>0</v>
      </c>
      <c r="T148" s="121">
        <f>U147*'Capital Sources&amp;Uses'!$D$12/12</f>
        <v>0</v>
      </c>
      <c r="U148" s="121">
        <f t="shared" si="40"/>
        <v>0</v>
      </c>
      <c r="W148" s="116">
        <f t="shared" si="33"/>
        <v>180</v>
      </c>
      <c r="X148" s="121">
        <f t="shared" si="41"/>
        <v>0</v>
      </c>
      <c r="Y148" s="121">
        <f>Z147*'Capital Sources&amp;Uses'!$E$12/12</f>
        <v>0</v>
      </c>
      <c r="Z148" s="121">
        <f t="shared" si="42"/>
        <v>0</v>
      </c>
      <c r="AB148" s="116">
        <f t="shared" si="34"/>
        <v>192</v>
      </c>
      <c r="AC148" s="123">
        <f t="shared" si="43"/>
        <v>0</v>
      </c>
      <c r="AD148" s="123">
        <f>AE147*'Capital Sources&amp;Uses'!$F$12/12</f>
        <v>0</v>
      </c>
      <c r="AE148" s="123">
        <f t="shared" si="44"/>
        <v>0</v>
      </c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</row>
    <row r="149" spans="8:60" ht="16" thickTop="1" thickBot="1">
      <c r="H149" s="116">
        <f t="shared" si="30"/>
        <v>145</v>
      </c>
      <c r="I149" s="121">
        <f t="shared" si="35"/>
        <v>0</v>
      </c>
      <c r="J149" s="121">
        <f>K148*('Capital Sources&amp;Uses'!$B$12/12)</f>
        <v>-4.9122068513113702E-14</v>
      </c>
      <c r="K149" s="121">
        <f t="shared" si="36"/>
        <v>-7.9086530306113077E-12</v>
      </c>
      <c r="M149" s="57">
        <f t="shared" si="31"/>
        <v>157</v>
      </c>
      <c r="N149" s="63">
        <f t="shared" si="37"/>
        <v>0</v>
      </c>
      <c r="O149" s="121">
        <f>P148*'Capital Sources&amp;Uses'!$C$12/12</f>
        <v>0</v>
      </c>
      <c r="P149" s="121">
        <f t="shared" si="38"/>
        <v>0</v>
      </c>
      <c r="R149" s="116">
        <f t="shared" si="32"/>
        <v>169</v>
      </c>
      <c r="S149" s="121">
        <f t="shared" si="39"/>
        <v>0</v>
      </c>
      <c r="T149" s="121">
        <f>U148*'Capital Sources&amp;Uses'!$D$12/12</f>
        <v>0</v>
      </c>
      <c r="U149" s="121">
        <f t="shared" si="40"/>
        <v>0</v>
      </c>
      <c r="W149" s="116">
        <f t="shared" si="33"/>
        <v>181</v>
      </c>
      <c r="X149" s="121">
        <f t="shared" si="41"/>
        <v>0</v>
      </c>
      <c r="Y149" s="121">
        <f>Z148*'Capital Sources&amp;Uses'!$E$12/12</f>
        <v>0</v>
      </c>
      <c r="Z149" s="121">
        <f t="shared" si="42"/>
        <v>0</v>
      </c>
      <c r="AB149" s="116">
        <f t="shared" si="34"/>
        <v>193</v>
      </c>
      <c r="AC149" s="123">
        <f t="shared" si="43"/>
        <v>0</v>
      </c>
      <c r="AD149" s="123">
        <f>AE148*'Capital Sources&amp;Uses'!$F$12/12</f>
        <v>0</v>
      </c>
      <c r="AE149" s="123">
        <f t="shared" si="44"/>
        <v>0</v>
      </c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</row>
    <row r="150" spans="8:60" ht="16" thickTop="1" thickBot="1">
      <c r="H150" s="116">
        <f t="shared" si="30"/>
        <v>146</v>
      </c>
      <c r="I150" s="121">
        <f t="shared" si="35"/>
        <v>0</v>
      </c>
      <c r="J150" s="121">
        <f>K149*('Capital Sources&amp;Uses'!$B$12/12)</f>
        <v>-4.9429081441320672E-14</v>
      </c>
      <c r="K150" s="121">
        <f t="shared" si="36"/>
        <v>-7.9580821120526277E-12</v>
      </c>
      <c r="M150" s="57">
        <f t="shared" si="31"/>
        <v>158</v>
      </c>
      <c r="N150" s="63">
        <f t="shared" si="37"/>
        <v>0</v>
      </c>
      <c r="O150" s="121">
        <f>P149*'Capital Sources&amp;Uses'!$C$12/12</f>
        <v>0</v>
      </c>
      <c r="P150" s="121">
        <f t="shared" si="38"/>
        <v>0</v>
      </c>
      <c r="R150" s="116">
        <f t="shared" si="32"/>
        <v>170</v>
      </c>
      <c r="S150" s="121">
        <f t="shared" si="39"/>
        <v>0</v>
      </c>
      <c r="T150" s="121">
        <f>U149*'Capital Sources&amp;Uses'!$D$12/12</f>
        <v>0</v>
      </c>
      <c r="U150" s="121">
        <f t="shared" si="40"/>
        <v>0</v>
      </c>
      <c r="W150" s="116">
        <f t="shared" si="33"/>
        <v>182</v>
      </c>
      <c r="X150" s="121">
        <f t="shared" si="41"/>
        <v>0</v>
      </c>
      <c r="Y150" s="121">
        <f>Z149*'Capital Sources&amp;Uses'!$E$12/12</f>
        <v>0</v>
      </c>
      <c r="Z150" s="121">
        <f t="shared" si="42"/>
        <v>0</v>
      </c>
      <c r="AB150" s="116">
        <f t="shared" si="34"/>
        <v>194</v>
      </c>
      <c r="AC150" s="123">
        <f t="shared" si="43"/>
        <v>0</v>
      </c>
      <c r="AD150" s="123">
        <f>AE149*'Capital Sources&amp;Uses'!$F$12/12</f>
        <v>0</v>
      </c>
      <c r="AE150" s="123">
        <f t="shared" si="44"/>
        <v>0</v>
      </c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</row>
    <row r="151" spans="8:60" ht="16" thickTop="1" thickBot="1">
      <c r="H151" s="116">
        <f t="shared" si="30"/>
        <v>147</v>
      </c>
      <c r="I151" s="121">
        <f t="shared" si="35"/>
        <v>0</v>
      </c>
      <c r="J151" s="121">
        <f>K150*('Capital Sources&amp;Uses'!$B$12/12)</f>
        <v>-4.973801320032892E-14</v>
      </c>
      <c r="K151" s="121">
        <f t="shared" si="36"/>
        <v>-8.0078201252529567E-12</v>
      </c>
      <c r="M151" s="57">
        <f t="shared" si="31"/>
        <v>159</v>
      </c>
      <c r="N151" s="63">
        <f t="shared" si="37"/>
        <v>0</v>
      </c>
      <c r="O151" s="121">
        <f>P150*'Capital Sources&amp;Uses'!$C$12/12</f>
        <v>0</v>
      </c>
      <c r="P151" s="121">
        <f t="shared" si="38"/>
        <v>0</v>
      </c>
      <c r="R151" s="116">
        <f t="shared" si="32"/>
        <v>171</v>
      </c>
      <c r="S151" s="121">
        <f t="shared" si="39"/>
        <v>0</v>
      </c>
      <c r="T151" s="121">
        <f>U150*'Capital Sources&amp;Uses'!$D$12/12</f>
        <v>0</v>
      </c>
      <c r="U151" s="121">
        <f t="shared" si="40"/>
        <v>0</v>
      </c>
      <c r="W151" s="116">
        <f t="shared" si="33"/>
        <v>183</v>
      </c>
      <c r="X151" s="121">
        <f t="shared" si="41"/>
        <v>0</v>
      </c>
      <c r="Y151" s="121">
        <f>Z150*'Capital Sources&amp;Uses'!$E$12/12</f>
        <v>0</v>
      </c>
      <c r="Z151" s="121">
        <f t="shared" si="42"/>
        <v>0</v>
      </c>
      <c r="AB151" s="116">
        <f t="shared" si="34"/>
        <v>195</v>
      </c>
      <c r="AC151" s="123">
        <f t="shared" si="43"/>
        <v>0</v>
      </c>
      <c r="AD151" s="123">
        <f>AE150*'Capital Sources&amp;Uses'!$F$12/12</f>
        <v>0</v>
      </c>
      <c r="AE151" s="123">
        <f t="shared" si="44"/>
        <v>0</v>
      </c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</row>
    <row r="152" spans="8:60" ht="16" thickTop="1" thickBot="1">
      <c r="H152" s="116">
        <f t="shared" si="30"/>
        <v>148</v>
      </c>
      <c r="I152" s="121">
        <f t="shared" si="35"/>
        <v>0</v>
      </c>
      <c r="J152" s="121">
        <f>K151*('Capital Sources&amp;Uses'!$B$12/12)</f>
        <v>-5.0048875782830978E-14</v>
      </c>
      <c r="K152" s="121">
        <f t="shared" si="36"/>
        <v>-8.0578690010357869E-12</v>
      </c>
      <c r="M152" s="57">
        <f t="shared" si="31"/>
        <v>160</v>
      </c>
      <c r="N152" s="63">
        <f t="shared" si="37"/>
        <v>0</v>
      </c>
      <c r="O152" s="121">
        <f>P151*'Capital Sources&amp;Uses'!$C$12/12</f>
        <v>0</v>
      </c>
      <c r="P152" s="121">
        <f t="shared" si="38"/>
        <v>0</v>
      </c>
      <c r="R152" s="116">
        <f t="shared" si="32"/>
        <v>172</v>
      </c>
      <c r="S152" s="121">
        <f t="shared" si="39"/>
        <v>0</v>
      </c>
      <c r="T152" s="121">
        <f>U151*'Capital Sources&amp;Uses'!$D$12/12</f>
        <v>0</v>
      </c>
      <c r="U152" s="121">
        <f t="shared" si="40"/>
        <v>0</v>
      </c>
      <c r="W152" s="116">
        <f t="shared" si="33"/>
        <v>184</v>
      </c>
      <c r="X152" s="121">
        <f t="shared" si="41"/>
        <v>0</v>
      </c>
      <c r="Y152" s="121">
        <f>Z151*'Capital Sources&amp;Uses'!$E$12/12</f>
        <v>0</v>
      </c>
      <c r="Z152" s="121">
        <f t="shared" si="42"/>
        <v>0</v>
      </c>
      <c r="AB152" s="116">
        <f t="shared" si="34"/>
        <v>196</v>
      </c>
      <c r="AC152" s="123">
        <f t="shared" si="43"/>
        <v>0</v>
      </c>
      <c r="AD152" s="123">
        <f>AE151*'Capital Sources&amp;Uses'!$F$12/12</f>
        <v>0</v>
      </c>
      <c r="AE152" s="123">
        <f t="shared" si="44"/>
        <v>0</v>
      </c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</row>
    <row r="153" spans="8:60" ht="16" thickTop="1" thickBot="1">
      <c r="H153" s="116">
        <f t="shared" si="30"/>
        <v>149</v>
      </c>
      <c r="I153" s="121">
        <f t="shared" si="35"/>
        <v>0</v>
      </c>
      <c r="J153" s="121">
        <f>K152*('Capital Sources&amp;Uses'!$B$12/12)</f>
        <v>-5.0361681256473662E-14</v>
      </c>
      <c r="K153" s="121">
        <f t="shared" si="36"/>
        <v>-8.10823068229226E-12</v>
      </c>
      <c r="M153" s="57">
        <f t="shared" si="31"/>
        <v>161</v>
      </c>
      <c r="N153" s="63">
        <f t="shared" si="37"/>
        <v>0</v>
      </c>
      <c r="O153" s="121">
        <f>P152*'Capital Sources&amp;Uses'!$C$12/12</f>
        <v>0</v>
      </c>
      <c r="P153" s="121">
        <f t="shared" si="38"/>
        <v>0</v>
      </c>
      <c r="R153" s="116">
        <f t="shared" si="32"/>
        <v>173</v>
      </c>
      <c r="S153" s="121">
        <f t="shared" si="39"/>
        <v>0</v>
      </c>
      <c r="T153" s="121">
        <f>U152*'Capital Sources&amp;Uses'!$D$12/12</f>
        <v>0</v>
      </c>
      <c r="U153" s="121">
        <f t="shared" si="40"/>
        <v>0</v>
      </c>
      <c r="W153" s="116">
        <f t="shared" si="33"/>
        <v>185</v>
      </c>
      <c r="X153" s="121">
        <f t="shared" si="41"/>
        <v>0</v>
      </c>
      <c r="Y153" s="121">
        <f>Z152*'Capital Sources&amp;Uses'!$E$12/12</f>
        <v>0</v>
      </c>
      <c r="Z153" s="121">
        <f t="shared" si="42"/>
        <v>0</v>
      </c>
      <c r="AB153" s="116">
        <f t="shared" si="34"/>
        <v>197</v>
      </c>
      <c r="AC153" s="123">
        <f t="shared" si="43"/>
        <v>0</v>
      </c>
      <c r="AD153" s="123">
        <f>AE152*'Capital Sources&amp;Uses'!$F$12/12</f>
        <v>0</v>
      </c>
      <c r="AE153" s="123">
        <f t="shared" si="44"/>
        <v>0</v>
      </c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</row>
    <row r="154" spans="8:60" ht="16" thickTop="1" thickBot="1">
      <c r="H154" s="116">
        <f t="shared" si="30"/>
        <v>150</v>
      </c>
      <c r="I154" s="121">
        <f t="shared" si="35"/>
        <v>0</v>
      </c>
      <c r="J154" s="121">
        <f>K153*('Capital Sources&amp;Uses'!$B$12/12)</f>
        <v>-5.067644176432662E-14</v>
      </c>
      <c r="K154" s="121">
        <f t="shared" si="36"/>
        <v>-8.1589071240565868E-12</v>
      </c>
      <c r="M154" s="57">
        <f t="shared" si="31"/>
        <v>162</v>
      </c>
      <c r="N154" s="63">
        <f t="shared" si="37"/>
        <v>0</v>
      </c>
      <c r="O154" s="121">
        <f>P153*'Capital Sources&amp;Uses'!$C$12/12</f>
        <v>0</v>
      </c>
      <c r="P154" s="121">
        <f t="shared" si="38"/>
        <v>0</v>
      </c>
      <c r="R154" s="116">
        <f t="shared" si="32"/>
        <v>174</v>
      </c>
      <c r="S154" s="121">
        <f t="shared" si="39"/>
        <v>0</v>
      </c>
      <c r="T154" s="121">
        <f>U153*'Capital Sources&amp;Uses'!$D$12/12</f>
        <v>0</v>
      </c>
      <c r="U154" s="121">
        <f t="shared" si="40"/>
        <v>0</v>
      </c>
      <c r="W154" s="116">
        <f t="shared" si="33"/>
        <v>186</v>
      </c>
      <c r="X154" s="121">
        <f t="shared" si="41"/>
        <v>0</v>
      </c>
      <c r="Y154" s="121">
        <f>Z153*'Capital Sources&amp;Uses'!$E$12/12</f>
        <v>0</v>
      </c>
      <c r="Z154" s="121">
        <f t="shared" si="42"/>
        <v>0</v>
      </c>
      <c r="AB154" s="116">
        <f t="shared" si="34"/>
        <v>198</v>
      </c>
      <c r="AC154" s="123">
        <f t="shared" si="43"/>
        <v>0</v>
      </c>
      <c r="AD154" s="123">
        <f>AE153*'Capital Sources&amp;Uses'!$F$12/12</f>
        <v>0</v>
      </c>
      <c r="AE154" s="123">
        <f t="shared" si="44"/>
        <v>0</v>
      </c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</row>
    <row r="155" spans="8:60" ht="16" thickTop="1" thickBot="1">
      <c r="H155" s="116">
        <f t="shared" si="30"/>
        <v>151</v>
      </c>
      <c r="I155" s="121">
        <f t="shared" si="35"/>
        <v>0</v>
      </c>
      <c r="J155" s="121">
        <f>K154*('Capital Sources&amp;Uses'!$B$12/12)</f>
        <v>-5.0993169525353661E-14</v>
      </c>
      <c r="K155" s="121">
        <f t="shared" si="36"/>
        <v>-8.2099002935819401E-12</v>
      </c>
      <c r="M155" s="57">
        <f t="shared" si="31"/>
        <v>163</v>
      </c>
      <c r="N155" s="63">
        <f t="shared" si="37"/>
        <v>0</v>
      </c>
      <c r="O155" s="121">
        <f>P154*'Capital Sources&amp;Uses'!$C$12/12</f>
        <v>0</v>
      </c>
      <c r="P155" s="121">
        <f t="shared" si="38"/>
        <v>0</v>
      </c>
      <c r="R155" s="116">
        <f t="shared" si="32"/>
        <v>175</v>
      </c>
      <c r="S155" s="121">
        <f t="shared" si="39"/>
        <v>0</v>
      </c>
      <c r="T155" s="121">
        <f>U154*'Capital Sources&amp;Uses'!$D$12/12</f>
        <v>0</v>
      </c>
      <c r="U155" s="121">
        <f t="shared" si="40"/>
        <v>0</v>
      </c>
      <c r="W155" s="116">
        <f t="shared" si="33"/>
        <v>187</v>
      </c>
      <c r="X155" s="121">
        <f t="shared" si="41"/>
        <v>0</v>
      </c>
      <c r="Y155" s="121">
        <f>Z154*'Capital Sources&amp;Uses'!$E$12/12</f>
        <v>0</v>
      </c>
      <c r="Z155" s="121">
        <f t="shared" si="42"/>
        <v>0</v>
      </c>
      <c r="AB155" s="116">
        <f t="shared" si="34"/>
        <v>199</v>
      </c>
      <c r="AC155" s="123">
        <f t="shared" si="43"/>
        <v>0</v>
      </c>
      <c r="AD155" s="123">
        <f>AE154*'Capital Sources&amp;Uses'!$F$12/12</f>
        <v>0</v>
      </c>
      <c r="AE155" s="123">
        <f t="shared" si="44"/>
        <v>0</v>
      </c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</row>
    <row r="156" spans="8:60" ht="16" thickTop="1" thickBot="1">
      <c r="H156" s="116">
        <f t="shared" si="30"/>
        <v>152</v>
      </c>
      <c r="I156" s="121">
        <f t="shared" si="35"/>
        <v>0</v>
      </c>
      <c r="J156" s="121">
        <f>K155*('Capital Sources&amp;Uses'!$B$12/12)</f>
        <v>-5.1311876834887122E-14</v>
      </c>
      <c r="K156" s="121">
        <f t="shared" si="36"/>
        <v>-8.2612121704168266E-12</v>
      </c>
      <c r="M156" s="57">
        <f t="shared" si="31"/>
        <v>164</v>
      </c>
      <c r="N156" s="63">
        <f t="shared" si="37"/>
        <v>0</v>
      </c>
      <c r="O156" s="121">
        <f>P155*'Capital Sources&amp;Uses'!$C$12/12</f>
        <v>0</v>
      </c>
      <c r="P156" s="121">
        <f t="shared" si="38"/>
        <v>0</v>
      </c>
      <c r="R156" s="116">
        <f t="shared" si="32"/>
        <v>176</v>
      </c>
      <c r="S156" s="121">
        <f t="shared" si="39"/>
        <v>0</v>
      </c>
      <c r="T156" s="121">
        <f>U155*'Capital Sources&amp;Uses'!$D$12/12</f>
        <v>0</v>
      </c>
      <c r="U156" s="121">
        <f t="shared" si="40"/>
        <v>0</v>
      </c>
      <c r="W156" s="116">
        <f t="shared" si="33"/>
        <v>188</v>
      </c>
      <c r="X156" s="121">
        <f t="shared" si="41"/>
        <v>0</v>
      </c>
      <c r="Y156" s="121">
        <f>Z155*'Capital Sources&amp;Uses'!$E$12/12</f>
        <v>0</v>
      </c>
      <c r="Z156" s="121">
        <f t="shared" si="42"/>
        <v>0</v>
      </c>
      <c r="AB156" s="116">
        <f t="shared" si="34"/>
        <v>200</v>
      </c>
      <c r="AC156" s="123">
        <f t="shared" si="43"/>
        <v>0</v>
      </c>
      <c r="AD156" s="123">
        <f>AE155*'Capital Sources&amp;Uses'!$F$12/12</f>
        <v>0</v>
      </c>
      <c r="AE156" s="123">
        <f t="shared" si="44"/>
        <v>0</v>
      </c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</row>
    <row r="157" spans="8:60" ht="16" thickTop="1" thickBot="1">
      <c r="H157" s="116">
        <f t="shared" si="30"/>
        <v>153</v>
      </c>
      <c r="I157" s="121">
        <f t="shared" si="35"/>
        <v>0</v>
      </c>
      <c r="J157" s="121">
        <f>K156*('Capital Sources&amp;Uses'!$B$12/12)</f>
        <v>-5.1632576065105164E-14</v>
      </c>
      <c r="K157" s="121">
        <f t="shared" si="36"/>
        <v>-8.3128447464819321E-12</v>
      </c>
      <c r="M157" s="57">
        <f t="shared" si="31"/>
        <v>165</v>
      </c>
      <c r="N157" s="63">
        <f t="shared" si="37"/>
        <v>0</v>
      </c>
      <c r="O157" s="121">
        <f>P156*'Capital Sources&amp;Uses'!$C$12/12</f>
        <v>0</v>
      </c>
      <c r="P157" s="121">
        <f t="shared" si="38"/>
        <v>0</v>
      </c>
      <c r="R157" s="116">
        <f t="shared" si="32"/>
        <v>177</v>
      </c>
      <c r="S157" s="121">
        <f t="shared" si="39"/>
        <v>0</v>
      </c>
      <c r="T157" s="121">
        <f>U156*'Capital Sources&amp;Uses'!$D$12/12</f>
        <v>0</v>
      </c>
      <c r="U157" s="121">
        <f t="shared" si="40"/>
        <v>0</v>
      </c>
      <c r="W157" s="116">
        <f t="shared" si="33"/>
        <v>189</v>
      </c>
      <c r="X157" s="121">
        <f t="shared" si="41"/>
        <v>0</v>
      </c>
      <c r="Y157" s="121">
        <f>Z156*'Capital Sources&amp;Uses'!$E$12/12</f>
        <v>0</v>
      </c>
      <c r="Z157" s="121">
        <f t="shared" si="42"/>
        <v>0</v>
      </c>
      <c r="AB157" s="116">
        <f t="shared" si="34"/>
        <v>201</v>
      </c>
      <c r="AC157" s="123">
        <f t="shared" si="43"/>
        <v>0</v>
      </c>
      <c r="AD157" s="123">
        <f>AE156*'Capital Sources&amp;Uses'!$F$12/12</f>
        <v>0</v>
      </c>
      <c r="AE157" s="123">
        <f t="shared" si="44"/>
        <v>0</v>
      </c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</row>
    <row r="158" spans="8:60" ht="16" thickTop="1" thickBot="1">
      <c r="H158" s="116">
        <f t="shared" si="30"/>
        <v>154</v>
      </c>
      <c r="I158" s="121">
        <f t="shared" si="35"/>
        <v>0</v>
      </c>
      <c r="J158" s="121">
        <f>K157*('Capital Sources&amp;Uses'!$B$12/12)</f>
        <v>-5.1955279665512069E-14</v>
      </c>
      <c r="K158" s="121">
        <f t="shared" si="36"/>
        <v>-8.3648000261474434E-12</v>
      </c>
      <c r="M158" s="57">
        <f t="shared" si="31"/>
        <v>166</v>
      </c>
      <c r="N158" s="63">
        <f t="shared" si="37"/>
        <v>0</v>
      </c>
      <c r="O158" s="121">
        <f>P157*'Capital Sources&amp;Uses'!$C$12/12</f>
        <v>0</v>
      </c>
      <c r="P158" s="121">
        <f t="shared" si="38"/>
        <v>0</v>
      </c>
      <c r="R158" s="116">
        <f t="shared" si="32"/>
        <v>178</v>
      </c>
      <c r="S158" s="121">
        <f t="shared" si="39"/>
        <v>0</v>
      </c>
      <c r="T158" s="121">
        <f>U157*'Capital Sources&amp;Uses'!$D$12/12</f>
        <v>0</v>
      </c>
      <c r="U158" s="121">
        <f t="shared" si="40"/>
        <v>0</v>
      </c>
      <c r="W158" s="116">
        <f t="shared" si="33"/>
        <v>190</v>
      </c>
      <c r="X158" s="121">
        <f t="shared" si="41"/>
        <v>0</v>
      </c>
      <c r="Y158" s="121">
        <f>Z157*'Capital Sources&amp;Uses'!$E$12/12</f>
        <v>0</v>
      </c>
      <c r="Z158" s="121">
        <f t="shared" si="42"/>
        <v>0</v>
      </c>
      <c r="AB158" s="116">
        <f t="shared" si="34"/>
        <v>202</v>
      </c>
      <c r="AC158" s="123">
        <f t="shared" si="43"/>
        <v>0</v>
      </c>
      <c r="AD158" s="123">
        <f>AE157*'Capital Sources&amp;Uses'!$F$12/12</f>
        <v>0</v>
      </c>
      <c r="AE158" s="123">
        <f t="shared" si="44"/>
        <v>0</v>
      </c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</row>
    <row r="159" spans="8:60" ht="16" thickTop="1" thickBot="1">
      <c r="H159" s="116">
        <f t="shared" si="30"/>
        <v>155</v>
      </c>
      <c r="I159" s="121">
        <f t="shared" si="35"/>
        <v>0</v>
      </c>
      <c r="J159" s="121">
        <f>K158*('Capital Sources&amp;Uses'!$B$12/12)</f>
        <v>-5.2280000163421516E-14</v>
      </c>
      <c r="K159" s="121">
        <f t="shared" si="36"/>
        <v>-8.4170800263108651E-12</v>
      </c>
      <c r="M159" s="57">
        <f t="shared" si="31"/>
        <v>167</v>
      </c>
      <c r="N159" s="63">
        <f t="shared" si="37"/>
        <v>0</v>
      </c>
      <c r="O159" s="121">
        <f>P158*'Capital Sources&amp;Uses'!$C$12/12</f>
        <v>0</v>
      </c>
      <c r="P159" s="121">
        <f t="shared" si="38"/>
        <v>0</v>
      </c>
      <c r="R159" s="116">
        <f t="shared" si="32"/>
        <v>179</v>
      </c>
      <c r="S159" s="121">
        <f t="shared" si="39"/>
        <v>0</v>
      </c>
      <c r="T159" s="121">
        <f>U158*'Capital Sources&amp;Uses'!$D$12/12</f>
        <v>0</v>
      </c>
      <c r="U159" s="121">
        <f t="shared" si="40"/>
        <v>0</v>
      </c>
      <c r="W159" s="116">
        <f t="shared" si="33"/>
        <v>191</v>
      </c>
      <c r="X159" s="121">
        <f t="shared" si="41"/>
        <v>0</v>
      </c>
      <c r="Y159" s="121">
        <f>Z158*'Capital Sources&amp;Uses'!$E$12/12</f>
        <v>0</v>
      </c>
      <c r="Z159" s="121">
        <f t="shared" si="42"/>
        <v>0</v>
      </c>
      <c r="AB159" s="116">
        <f t="shared" si="34"/>
        <v>203</v>
      </c>
      <c r="AC159" s="123">
        <f t="shared" si="43"/>
        <v>0</v>
      </c>
      <c r="AD159" s="123">
        <f>AE158*'Capital Sources&amp;Uses'!$F$12/12</f>
        <v>0</v>
      </c>
      <c r="AE159" s="123">
        <f t="shared" si="44"/>
        <v>0</v>
      </c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</row>
    <row r="160" spans="8:60" ht="16" thickTop="1" thickBot="1">
      <c r="H160" s="116">
        <f t="shared" si="30"/>
        <v>156</v>
      </c>
      <c r="I160" s="121">
        <f t="shared" si="35"/>
        <v>0</v>
      </c>
      <c r="J160" s="121">
        <f>K159*('Capital Sources&amp;Uses'!$B$12/12)</f>
        <v>-5.2606750164442903E-14</v>
      </c>
      <c r="K160" s="121">
        <f t="shared" si="36"/>
        <v>-8.4696867764753075E-12</v>
      </c>
      <c r="M160" s="57">
        <f t="shared" si="31"/>
        <v>168</v>
      </c>
      <c r="N160" s="63">
        <f t="shared" si="37"/>
        <v>0</v>
      </c>
      <c r="O160" s="121">
        <f>P159*'Capital Sources&amp;Uses'!$C$12/12</f>
        <v>0</v>
      </c>
      <c r="P160" s="121">
        <f t="shared" si="38"/>
        <v>0</v>
      </c>
      <c r="R160" s="116">
        <f t="shared" si="32"/>
        <v>180</v>
      </c>
      <c r="S160" s="121">
        <f t="shared" si="39"/>
        <v>0</v>
      </c>
      <c r="T160" s="121">
        <f>U159*'Capital Sources&amp;Uses'!$D$12/12</f>
        <v>0</v>
      </c>
      <c r="U160" s="121">
        <f t="shared" si="40"/>
        <v>0</v>
      </c>
      <c r="W160" s="116">
        <f t="shared" si="33"/>
        <v>192</v>
      </c>
      <c r="X160" s="121">
        <f t="shared" si="41"/>
        <v>0</v>
      </c>
      <c r="Y160" s="121">
        <f>Z159*'Capital Sources&amp;Uses'!$E$12/12</f>
        <v>0</v>
      </c>
      <c r="Z160" s="121">
        <f t="shared" si="42"/>
        <v>0</v>
      </c>
      <c r="AB160" s="116">
        <f t="shared" si="34"/>
        <v>204</v>
      </c>
      <c r="AC160" s="123">
        <f t="shared" si="43"/>
        <v>0</v>
      </c>
      <c r="AD160" s="123">
        <f>AE159*'Capital Sources&amp;Uses'!$F$12/12</f>
        <v>0</v>
      </c>
      <c r="AE160" s="123">
        <f t="shared" si="44"/>
        <v>0</v>
      </c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</row>
    <row r="161" spans="8:60" ht="16" thickTop="1" thickBot="1">
      <c r="H161" s="116">
        <f t="shared" si="30"/>
        <v>157</v>
      </c>
      <c r="I161" s="121">
        <f t="shared" si="35"/>
        <v>0</v>
      </c>
      <c r="J161" s="121">
        <f>K160*('Capital Sources&amp;Uses'!$B$12/12)</f>
        <v>-5.2935542352970669E-14</v>
      </c>
      <c r="K161" s="121">
        <f t="shared" si="36"/>
        <v>-8.5226223188282786E-12</v>
      </c>
      <c r="M161" s="57">
        <f t="shared" si="31"/>
        <v>169</v>
      </c>
      <c r="N161" s="63">
        <f t="shared" si="37"/>
        <v>0</v>
      </c>
      <c r="O161" s="121">
        <f>P160*'Capital Sources&amp;Uses'!$C$12/12</f>
        <v>0</v>
      </c>
      <c r="P161" s="121">
        <f t="shared" si="38"/>
        <v>0</v>
      </c>
      <c r="R161" s="116">
        <f t="shared" si="32"/>
        <v>181</v>
      </c>
      <c r="S161" s="121">
        <f t="shared" si="39"/>
        <v>0</v>
      </c>
      <c r="T161" s="121">
        <f>U160*'Capital Sources&amp;Uses'!$D$12/12</f>
        <v>0</v>
      </c>
      <c r="U161" s="121">
        <f t="shared" si="40"/>
        <v>0</v>
      </c>
      <c r="W161" s="116">
        <f t="shared" si="33"/>
        <v>193</v>
      </c>
      <c r="X161" s="121">
        <f t="shared" si="41"/>
        <v>0</v>
      </c>
      <c r="Y161" s="121">
        <f>Z160*'Capital Sources&amp;Uses'!$E$12/12</f>
        <v>0</v>
      </c>
      <c r="Z161" s="121">
        <f t="shared" si="42"/>
        <v>0</v>
      </c>
      <c r="AB161" s="116">
        <f t="shared" si="34"/>
        <v>205</v>
      </c>
      <c r="AC161" s="123">
        <f t="shared" si="43"/>
        <v>0</v>
      </c>
      <c r="AD161" s="123">
        <f>AE160*'Capital Sources&amp;Uses'!$F$12/12</f>
        <v>0</v>
      </c>
      <c r="AE161" s="123">
        <f t="shared" si="44"/>
        <v>0</v>
      </c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</row>
    <row r="162" spans="8:60" ht="16" thickTop="1" thickBot="1">
      <c r="H162" s="116">
        <f t="shared" si="30"/>
        <v>158</v>
      </c>
      <c r="I162" s="121">
        <f t="shared" si="35"/>
        <v>0</v>
      </c>
      <c r="J162" s="121">
        <f>K161*('Capital Sources&amp;Uses'!$B$12/12)</f>
        <v>-5.3266389492676739E-14</v>
      </c>
      <c r="K162" s="121">
        <f t="shared" si="36"/>
        <v>-8.5758887083209549E-12</v>
      </c>
      <c r="M162" s="57">
        <f t="shared" si="31"/>
        <v>170</v>
      </c>
      <c r="N162" s="63">
        <f t="shared" si="37"/>
        <v>0</v>
      </c>
      <c r="O162" s="121">
        <f>P161*'Capital Sources&amp;Uses'!$C$12/12</f>
        <v>0</v>
      </c>
      <c r="P162" s="121">
        <f t="shared" si="38"/>
        <v>0</v>
      </c>
      <c r="R162" s="116">
        <f t="shared" si="32"/>
        <v>182</v>
      </c>
      <c r="S162" s="121">
        <f t="shared" si="39"/>
        <v>0</v>
      </c>
      <c r="T162" s="121">
        <f>U161*'Capital Sources&amp;Uses'!$D$12/12</f>
        <v>0</v>
      </c>
      <c r="U162" s="121">
        <f t="shared" si="40"/>
        <v>0</v>
      </c>
      <c r="W162" s="116">
        <f t="shared" si="33"/>
        <v>194</v>
      </c>
      <c r="X162" s="121">
        <f t="shared" si="41"/>
        <v>0</v>
      </c>
      <c r="Y162" s="121">
        <f>Z161*'Capital Sources&amp;Uses'!$E$12/12</f>
        <v>0</v>
      </c>
      <c r="Z162" s="121">
        <f t="shared" si="42"/>
        <v>0</v>
      </c>
      <c r="AB162" s="116">
        <f t="shared" si="34"/>
        <v>206</v>
      </c>
      <c r="AC162" s="123">
        <f t="shared" si="43"/>
        <v>0</v>
      </c>
      <c r="AD162" s="123">
        <f>AE161*'Capital Sources&amp;Uses'!$F$12/12</f>
        <v>0</v>
      </c>
      <c r="AE162" s="123">
        <f t="shared" si="44"/>
        <v>0</v>
      </c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</row>
    <row r="163" spans="8:60" ht="16" thickTop="1" thickBot="1">
      <c r="H163" s="116">
        <f t="shared" si="30"/>
        <v>159</v>
      </c>
      <c r="I163" s="121">
        <f t="shared" si="35"/>
        <v>0</v>
      </c>
      <c r="J163" s="121">
        <f>K162*('Capital Sources&amp;Uses'!$B$12/12)</f>
        <v>-5.3599304427005964E-14</v>
      </c>
      <c r="K163" s="121">
        <f t="shared" si="36"/>
        <v>-8.6294880127479602E-12</v>
      </c>
      <c r="M163" s="57">
        <f t="shared" si="31"/>
        <v>171</v>
      </c>
      <c r="N163" s="63">
        <f t="shared" si="37"/>
        <v>0</v>
      </c>
      <c r="O163" s="121">
        <f>P162*'Capital Sources&amp;Uses'!$C$12/12</f>
        <v>0</v>
      </c>
      <c r="P163" s="121">
        <f t="shared" si="38"/>
        <v>0</v>
      </c>
      <c r="R163" s="116">
        <f t="shared" si="32"/>
        <v>183</v>
      </c>
      <c r="S163" s="121">
        <f t="shared" si="39"/>
        <v>0</v>
      </c>
      <c r="T163" s="121">
        <f>U162*'Capital Sources&amp;Uses'!$D$12/12</f>
        <v>0</v>
      </c>
      <c r="U163" s="121">
        <f t="shared" si="40"/>
        <v>0</v>
      </c>
      <c r="W163" s="116">
        <f t="shared" si="33"/>
        <v>195</v>
      </c>
      <c r="X163" s="121">
        <f t="shared" si="41"/>
        <v>0</v>
      </c>
      <c r="Y163" s="121">
        <f>Z162*'Capital Sources&amp;Uses'!$E$12/12</f>
        <v>0</v>
      </c>
      <c r="Z163" s="121">
        <f t="shared" si="42"/>
        <v>0</v>
      </c>
      <c r="AB163" s="116">
        <f t="shared" si="34"/>
        <v>207</v>
      </c>
      <c r="AC163" s="123">
        <f t="shared" si="43"/>
        <v>0</v>
      </c>
      <c r="AD163" s="123">
        <f>AE162*'Capital Sources&amp;Uses'!$F$12/12</f>
        <v>0</v>
      </c>
      <c r="AE163" s="123">
        <f t="shared" si="44"/>
        <v>0</v>
      </c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</row>
    <row r="164" spans="8:60" ht="16" thickTop="1" thickBot="1">
      <c r="H164" s="116">
        <f t="shared" si="30"/>
        <v>160</v>
      </c>
      <c r="I164" s="121">
        <f t="shared" si="35"/>
        <v>0</v>
      </c>
      <c r="J164" s="121">
        <f>K163*('Capital Sources&amp;Uses'!$B$12/12)</f>
        <v>-5.3934300079674749E-14</v>
      </c>
      <c r="K164" s="121">
        <f t="shared" si="36"/>
        <v>-8.6834223128276349E-12</v>
      </c>
      <c r="M164" s="57">
        <f t="shared" si="31"/>
        <v>172</v>
      </c>
      <c r="N164" s="63">
        <f t="shared" si="37"/>
        <v>0</v>
      </c>
      <c r="O164" s="121">
        <f>P163*'Capital Sources&amp;Uses'!$C$12/12</f>
        <v>0</v>
      </c>
      <c r="P164" s="121">
        <f t="shared" si="38"/>
        <v>0</v>
      </c>
      <c r="R164" s="116">
        <f t="shared" si="32"/>
        <v>184</v>
      </c>
      <c r="S164" s="121">
        <f t="shared" si="39"/>
        <v>0</v>
      </c>
      <c r="T164" s="121">
        <f>U163*'Capital Sources&amp;Uses'!$D$12/12</f>
        <v>0</v>
      </c>
      <c r="U164" s="121">
        <f t="shared" si="40"/>
        <v>0</v>
      </c>
      <c r="W164" s="116">
        <f t="shared" si="33"/>
        <v>196</v>
      </c>
      <c r="X164" s="121">
        <f t="shared" si="41"/>
        <v>0</v>
      </c>
      <c r="Y164" s="121">
        <f>Z163*'Capital Sources&amp;Uses'!$E$12/12</f>
        <v>0</v>
      </c>
      <c r="Z164" s="121">
        <f t="shared" si="42"/>
        <v>0</v>
      </c>
      <c r="AB164" s="116">
        <f t="shared" si="34"/>
        <v>208</v>
      </c>
      <c r="AC164" s="123">
        <f t="shared" si="43"/>
        <v>0</v>
      </c>
      <c r="AD164" s="123">
        <f>AE163*'Capital Sources&amp;Uses'!$F$12/12</f>
        <v>0</v>
      </c>
      <c r="AE164" s="123">
        <f t="shared" si="44"/>
        <v>0</v>
      </c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</row>
    <row r="165" spans="8:60" ht="16" thickTop="1" thickBot="1">
      <c r="H165" s="116">
        <f t="shared" si="30"/>
        <v>161</v>
      </c>
      <c r="I165" s="121">
        <f t="shared" si="35"/>
        <v>0</v>
      </c>
      <c r="J165" s="121">
        <f>K164*('Capital Sources&amp;Uses'!$B$12/12)</f>
        <v>-5.4271389455172712E-14</v>
      </c>
      <c r="K165" s="121">
        <f t="shared" si="36"/>
        <v>-8.7376937022828071E-12</v>
      </c>
      <c r="M165" s="57">
        <f t="shared" si="31"/>
        <v>173</v>
      </c>
      <c r="N165" s="63">
        <f t="shared" si="37"/>
        <v>0</v>
      </c>
      <c r="O165" s="121">
        <f>P164*'Capital Sources&amp;Uses'!$C$12/12</f>
        <v>0</v>
      </c>
      <c r="P165" s="121">
        <f t="shared" si="38"/>
        <v>0</v>
      </c>
      <c r="R165" s="116">
        <f t="shared" si="32"/>
        <v>185</v>
      </c>
      <c r="S165" s="121">
        <f t="shared" si="39"/>
        <v>0</v>
      </c>
      <c r="T165" s="121">
        <f>U164*'Capital Sources&amp;Uses'!$D$12/12</f>
        <v>0</v>
      </c>
      <c r="U165" s="121">
        <f t="shared" si="40"/>
        <v>0</v>
      </c>
      <c r="W165" s="116">
        <f t="shared" si="33"/>
        <v>197</v>
      </c>
      <c r="X165" s="121">
        <f t="shared" si="41"/>
        <v>0</v>
      </c>
      <c r="Y165" s="121">
        <f>Z164*'Capital Sources&amp;Uses'!$E$12/12</f>
        <v>0</v>
      </c>
      <c r="Z165" s="121">
        <f t="shared" si="42"/>
        <v>0</v>
      </c>
      <c r="AB165" s="116">
        <f t="shared" si="34"/>
        <v>209</v>
      </c>
      <c r="AC165" s="123">
        <f t="shared" si="43"/>
        <v>0</v>
      </c>
      <c r="AD165" s="123">
        <f>AE164*'Capital Sources&amp;Uses'!$F$12/12</f>
        <v>0</v>
      </c>
      <c r="AE165" s="123">
        <f t="shared" si="44"/>
        <v>0</v>
      </c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</row>
    <row r="166" spans="8:60" ht="16" thickTop="1" thickBot="1">
      <c r="H166" s="116">
        <f t="shared" si="30"/>
        <v>162</v>
      </c>
      <c r="I166" s="121">
        <f t="shared" si="35"/>
        <v>0</v>
      </c>
      <c r="J166" s="121">
        <f>K165*('Capital Sources&amp;Uses'!$B$12/12)</f>
        <v>-5.4610585639267542E-14</v>
      </c>
      <c r="K166" s="121">
        <f t="shared" si="36"/>
        <v>-8.7923042879220742E-12</v>
      </c>
      <c r="M166" s="57">
        <f t="shared" si="31"/>
        <v>174</v>
      </c>
      <c r="N166" s="63">
        <f t="shared" si="37"/>
        <v>0</v>
      </c>
      <c r="O166" s="121">
        <f>P165*'Capital Sources&amp;Uses'!$C$12/12</f>
        <v>0</v>
      </c>
      <c r="P166" s="121">
        <f t="shared" si="38"/>
        <v>0</v>
      </c>
      <c r="R166" s="116">
        <f t="shared" si="32"/>
        <v>186</v>
      </c>
      <c r="S166" s="121">
        <f t="shared" si="39"/>
        <v>0</v>
      </c>
      <c r="T166" s="121">
        <f>U165*'Capital Sources&amp;Uses'!$D$12/12</f>
        <v>0</v>
      </c>
      <c r="U166" s="121">
        <f t="shared" si="40"/>
        <v>0</v>
      </c>
      <c r="W166" s="116">
        <f t="shared" si="33"/>
        <v>198</v>
      </c>
      <c r="X166" s="121">
        <f t="shared" si="41"/>
        <v>0</v>
      </c>
      <c r="Y166" s="121">
        <f>Z165*'Capital Sources&amp;Uses'!$E$12/12</f>
        <v>0</v>
      </c>
      <c r="Z166" s="121">
        <f t="shared" si="42"/>
        <v>0</v>
      </c>
      <c r="AB166" s="116">
        <f t="shared" si="34"/>
        <v>210</v>
      </c>
      <c r="AC166" s="123">
        <f t="shared" si="43"/>
        <v>0</v>
      </c>
      <c r="AD166" s="123">
        <f>AE165*'Capital Sources&amp;Uses'!$F$12/12</f>
        <v>0</v>
      </c>
      <c r="AE166" s="123">
        <f t="shared" si="44"/>
        <v>0</v>
      </c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</row>
    <row r="167" spans="8:60" ht="16" thickTop="1" thickBot="1">
      <c r="H167" s="116">
        <f t="shared" si="30"/>
        <v>163</v>
      </c>
      <c r="I167" s="121">
        <f t="shared" si="35"/>
        <v>0</v>
      </c>
      <c r="J167" s="121">
        <f>K166*('Capital Sources&amp;Uses'!$B$12/12)</f>
        <v>-5.4951901799512958E-14</v>
      </c>
      <c r="K167" s="121">
        <f t="shared" si="36"/>
        <v>-8.8472561897215876E-12</v>
      </c>
      <c r="M167" s="57">
        <f t="shared" si="31"/>
        <v>175</v>
      </c>
      <c r="N167" s="63">
        <f t="shared" si="37"/>
        <v>0</v>
      </c>
      <c r="O167" s="121">
        <f>P166*'Capital Sources&amp;Uses'!$C$12/12</f>
        <v>0</v>
      </c>
      <c r="P167" s="121">
        <f t="shared" si="38"/>
        <v>0</v>
      </c>
      <c r="R167" s="116">
        <f t="shared" si="32"/>
        <v>187</v>
      </c>
      <c r="S167" s="121">
        <f t="shared" si="39"/>
        <v>0</v>
      </c>
      <c r="T167" s="121">
        <f>U166*'Capital Sources&amp;Uses'!$D$12/12</f>
        <v>0</v>
      </c>
      <c r="U167" s="121">
        <f t="shared" si="40"/>
        <v>0</v>
      </c>
      <c r="W167" s="116">
        <f t="shared" si="33"/>
        <v>199</v>
      </c>
      <c r="X167" s="121">
        <f t="shared" si="41"/>
        <v>0</v>
      </c>
      <c r="Y167" s="121">
        <f>Z166*'Capital Sources&amp;Uses'!$E$12/12</f>
        <v>0</v>
      </c>
      <c r="Z167" s="121">
        <f t="shared" si="42"/>
        <v>0</v>
      </c>
      <c r="AB167" s="116">
        <f t="shared" si="34"/>
        <v>211</v>
      </c>
      <c r="AC167" s="123">
        <f t="shared" si="43"/>
        <v>0</v>
      </c>
      <c r="AD167" s="123">
        <f>AE166*'Capital Sources&amp;Uses'!$F$12/12</f>
        <v>0</v>
      </c>
      <c r="AE167" s="123">
        <f t="shared" si="44"/>
        <v>0</v>
      </c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</row>
    <row r="168" spans="8:60" ht="16" thickTop="1" thickBot="1">
      <c r="H168" s="116">
        <f t="shared" si="30"/>
        <v>164</v>
      </c>
      <c r="I168" s="121">
        <f t="shared" si="35"/>
        <v>0</v>
      </c>
      <c r="J168" s="121">
        <f>K167*('Capital Sources&amp;Uses'!$B$12/12)</f>
        <v>-5.5295351185759918E-14</v>
      </c>
      <c r="K168" s="121">
        <f t="shared" si="36"/>
        <v>-8.9025515409073471E-12</v>
      </c>
      <c r="M168" s="57">
        <f t="shared" si="31"/>
        <v>176</v>
      </c>
      <c r="N168" s="63">
        <f t="shared" si="37"/>
        <v>0</v>
      </c>
      <c r="O168" s="121">
        <f>P167*'Capital Sources&amp;Uses'!$C$12/12</f>
        <v>0</v>
      </c>
      <c r="P168" s="121">
        <f t="shared" si="38"/>
        <v>0</v>
      </c>
      <c r="R168" s="116">
        <f t="shared" si="32"/>
        <v>188</v>
      </c>
      <c r="S168" s="121">
        <f t="shared" si="39"/>
        <v>0</v>
      </c>
      <c r="T168" s="121">
        <f>U167*'Capital Sources&amp;Uses'!$D$12/12</f>
        <v>0</v>
      </c>
      <c r="U168" s="121">
        <f t="shared" si="40"/>
        <v>0</v>
      </c>
      <c r="W168" s="116">
        <f t="shared" si="33"/>
        <v>200</v>
      </c>
      <c r="X168" s="121">
        <f t="shared" si="41"/>
        <v>0</v>
      </c>
      <c r="Y168" s="121">
        <f>Z167*'Capital Sources&amp;Uses'!$E$12/12</f>
        <v>0</v>
      </c>
      <c r="Z168" s="121">
        <f t="shared" si="42"/>
        <v>0</v>
      </c>
      <c r="AB168" s="116">
        <f t="shared" si="34"/>
        <v>212</v>
      </c>
      <c r="AC168" s="123">
        <f t="shared" si="43"/>
        <v>0</v>
      </c>
      <c r="AD168" s="123">
        <f>AE167*'Capital Sources&amp;Uses'!$F$12/12</f>
        <v>0</v>
      </c>
      <c r="AE168" s="123">
        <f t="shared" si="44"/>
        <v>0</v>
      </c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</row>
    <row r="169" spans="8:60" ht="16" thickTop="1" thickBot="1">
      <c r="H169" s="116">
        <f t="shared" si="30"/>
        <v>165</v>
      </c>
      <c r="I169" s="121">
        <f t="shared" si="35"/>
        <v>0</v>
      </c>
      <c r="J169" s="121">
        <f>K168*('Capital Sources&amp;Uses'!$B$12/12)</f>
        <v>-5.5640947130670912E-14</v>
      </c>
      <c r="K169" s="121">
        <f t="shared" si="36"/>
        <v>-8.9581924880380176E-12</v>
      </c>
      <c r="M169" s="57">
        <f t="shared" si="31"/>
        <v>177</v>
      </c>
      <c r="N169" s="63">
        <f t="shared" si="37"/>
        <v>0</v>
      </c>
      <c r="O169" s="121">
        <f>P168*'Capital Sources&amp;Uses'!$C$12/12</f>
        <v>0</v>
      </c>
      <c r="P169" s="121">
        <f t="shared" si="38"/>
        <v>0</v>
      </c>
      <c r="R169" s="116">
        <f t="shared" si="32"/>
        <v>189</v>
      </c>
      <c r="S169" s="121">
        <f t="shared" si="39"/>
        <v>0</v>
      </c>
      <c r="T169" s="121">
        <f>U168*'Capital Sources&amp;Uses'!$D$12/12</f>
        <v>0</v>
      </c>
      <c r="U169" s="121">
        <f t="shared" si="40"/>
        <v>0</v>
      </c>
      <c r="W169" s="116">
        <f t="shared" si="33"/>
        <v>201</v>
      </c>
      <c r="X169" s="121">
        <f t="shared" si="41"/>
        <v>0</v>
      </c>
      <c r="Y169" s="121">
        <f>Z168*'Capital Sources&amp;Uses'!$E$12/12</f>
        <v>0</v>
      </c>
      <c r="Z169" s="121">
        <f t="shared" si="42"/>
        <v>0</v>
      </c>
      <c r="AB169" s="116">
        <f t="shared" si="34"/>
        <v>213</v>
      </c>
      <c r="AC169" s="123">
        <f t="shared" si="43"/>
        <v>0</v>
      </c>
      <c r="AD169" s="123">
        <f>AE168*'Capital Sources&amp;Uses'!$F$12/12</f>
        <v>0</v>
      </c>
      <c r="AE169" s="123">
        <f t="shared" si="44"/>
        <v>0</v>
      </c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</row>
    <row r="170" spans="8:60" ht="16" thickTop="1" thickBot="1">
      <c r="H170" s="116">
        <f t="shared" si="30"/>
        <v>166</v>
      </c>
      <c r="I170" s="121">
        <f t="shared" si="35"/>
        <v>0</v>
      </c>
      <c r="J170" s="121">
        <f>K169*('Capital Sources&amp;Uses'!$B$12/12)</f>
        <v>-5.5988703050237606E-14</v>
      </c>
      <c r="K170" s="121">
        <f t="shared" si="36"/>
        <v>-9.0141811910882547E-12</v>
      </c>
      <c r="M170" s="57">
        <f t="shared" si="31"/>
        <v>178</v>
      </c>
      <c r="N170" s="63">
        <f t="shared" si="37"/>
        <v>0</v>
      </c>
      <c r="O170" s="121">
        <f>P169*'Capital Sources&amp;Uses'!$C$12/12</f>
        <v>0</v>
      </c>
      <c r="P170" s="121">
        <f t="shared" si="38"/>
        <v>0</v>
      </c>
      <c r="R170" s="116">
        <f t="shared" si="32"/>
        <v>190</v>
      </c>
      <c r="S170" s="121">
        <f t="shared" si="39"/>
        <v>0</v>
      </c>
      <c r="T170" s="121">
        <f>U169*'Capital Sources&amp;Uses'!$D$12/12</f>
        <v>0</v>
      </c>
      <c r="U170" s="121">
        <f t="shared" si="40"/>
        <v>0</v>
      </c>
      <c r="W170" s="116">
        <f t="shared" si="33"/>
        <v>202</v>
      </c>
      <c r="X170" s="121">
        <f t="shared" si="41"/>
        <v>0</v>
      </c>
      <c r="Y170" s="121">
        <f>Z169*'Capital Sources&amp;Uses'!$E$12/12</f>
        <v>0</v>
      </c>
      <c r="Z170" s="121">
        <f t="shared" si="42"/>
        <v>0</v>
      </c>
      <c r="AB170" s="116">
        <f t="shared" si="34"/>
        <v>214</v>
      </c>
      <c r="AC170" s="123">
        <f t="shared" si="43"/>
        <v>0</v>
      </c>
      <c r="AD170" s="123">
        <f>AE169*'Capital Sources&amp;Uses'!$F$12/12</f>
        <v>0</v>
      </c>
      <c r="AE170" s="123">
        <f t="shared" si="44"/>
        <v>0</v>
      </c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</row>
    <row r="171" spans="8:60" ht="16" thickTop="1" thickBot="1">
      <c r="H171" s="116">
        <f t="shared" si="30"/>
        <v>167</v>
      </c>
      <c r="I171" s="121">
        <f t="shared" si="35"/>
        <v>0</v>
      </c>
      <c r="J171" s="121">
        <f>K170*('Capital Sources&amp;Uses'!$B$12/12)</f>
        <v>-5.6338632444301586E-14</v>
      </c>
      <c r="K171" s="121">
        <f t="shared" si="36"/>
        <v>-9.0705198235325569E-12</v>
      </c>
      <c r="M171" s="57">
        <f t="shared" si="31"/>
        <v>179</v>
      </c>
      <c r="N171" s="63">
        <f t="shared" si="37"/>
        <v>0</v>
      </c>
      <c r="O171" s="121">
        <f>P170*'Capital Sources&amp;Uses'!$C$12/12</f>
        <v>0</v>
      </c>
      <c r="P171" s="121">
        <f t="shared" si="38"/>
        <v>0</v>
      </c>
      <c r="R171" s="116">
        <f t="shared" si="32"/>
        <v>191</v>
      </c>
      <c r="S171" s="121">
        <f t="shared" si="39"/>
        <v>0</v>
      </c>
      <c r="T171" s="121">
        <f>U170*'Capital Sources&amp;Uses'!$D$12/12</f>
        <v>0</v>
      </c>
      <c r="U171" s="121">
        <f t="shared" si="40"/>
        <v>0</v>
      </c>
      <c r="W171" s="116">
        <f t="shared" si="33"/>
        <v>203</v>
      </c>
      <c r="X171" s="121">
        <f t="shared" si="41"/>
        <v>0</v>
      </c>
      <c r="Y171" s="121">
        <f>Z170*'Capital Sources&amp;Uses'!$E$12/12</f>
        <v>0</v>
      </c>
      <c r="Z171" s="121">
        <f t="shared" si="42"/>
        <v>0</v>
      </c>
      <c r="AB171" s="116">
        <f t="shared" si="34"/>
        <v>215</v>
      </c>
      <c r="AC171" s="123">
        <f t="shared" si="43"/>
        <v>0</v>
      </c>
      <c r="AD171" s="123">
        <f>AE170*'Capital Sources&amp;Uses'!$F$12/12</f>
        <v>0</v>
      </c>
      <c r="AE171" s="123">
        <f t="shared" si="44"/>
        <v>0</v>
      </c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</row>
    <row r="172" spans="8:60" ht="16" thickTop="1" thickBot="1">
      <c r="H172" s="116">
        <f t="shared" si="30"/>
        <v>168</v>
      </c>
      <c r="I172" s="121">
        <f t="shared" si="35"/>
        <v>0</v>
      </c>
      <c r="J172" s="121">
        <f>K171*('Capital Sources&amp;Uses'!$B$12/12)</f>
        <v>-5.6690748897078473E-14</v>
      </c>
      <c r="K172" s="121">
        <f t="shared" si="36"/>
        <v>-9.1272105724296346E-12</v>
      </c>
      <c r="M172" s="57">
        <f t="shared" si="31"/>
        <v>180</v>
      </c>
      <c r="N172" s="63">
        <f t="shared" si="37"/>
        <v>0</v>
      </c>
      <c r="O172" s="121">
        <f>P171*'Capital Sources&amp;Uses'!$C$12/12</f>
        <v>0</v>
      </c>
      <c r="P172" s="121">
        <f t="shared" si="38"/>
        <v>0</v>
      </c>
      <c r="R172" s="116">
        <f t="shared" si="32"/>
        <v>192</v>
      </c>
      <c r="S172" s="121">
        <f t="shared" si="39"/>
        <v>0</v>
      </c>
      <c r="T172" s="121">
        <f>U171*'Capital Sources&amp;Uses'!$D$12/12</f>
        <v>0</v>
      </c>
      <c r="U172" s="121">
        <f t="shared" si="40"/>
        <v>0</v>
      </c>
      <c r="W172" s="116">
        <f t="shared" si="33"/>
        <v>204</v>
      </c>
      <c r="X172" s="121">
        <f t="shared" si="41"/>
        <v>0</v>
      </c>
      <c r="Y172" s="121">
        <f>Z171*'Capital Sources&amp;Uses'!$E$12/12</f>
        <v>0</v>
      </c>
      <c r="Z172" s="121">
        <f t="shared" si="42"/>
        <v>0</v>
      </c>
      <c r="AB172" s="116">
        <f t="shared" si="34"/>
        <v>216</v>
      </c>
      <c r="AC172" s="123">
        <f t="shared" si="43"/>
        <v>0</v>
      </c>
      <c r="AD172" s="123">
        <f>AE171*'Capital Sources&amp;Uses'!$F$12/12</f>
        <v>0</v>
      </c>
      <c r="AE172" s="123">
        <f t="shared" si="44"/>
        <v>0</v>
      </c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</row>
    <row r="173" spans="8:60" ht="16" thickTop="1" thickBot="1">
      <c r="H173" s="116">
        <f t="shared" si="30"/>
        <v>169</v>
      </c>
      <c r="I173" s="121">
        <f t="shared" si="35"/>
        <v>0</v>
      </c>
      <c r="J173" s="121">
        <f>K172*('Capital Sources&amp;Uses'!$B$12/12)</f>
        <v>-5.7045066077685216E-14</v>
      </c>
      <c r="K173" s="121">
        <f t="shared" si="36"/>
        <v>-9.1842556385073192E-12</v>
      </c>
      <c r="M173" s="57">
        <f t="shared" si="31"/>
        <v>181</v>
      </c>
      <c r="N173" s="63">
        <f t="shared" si="37"/>
        <v>0</v>
      </c>
      <c r="O173" s="121">
        <f>P172*'Capital Sources&amp;Uses'!$C$12/12</f>
        <v>0</v>
      </c>
      <c r="P173" s="121">
        <f t="shared" si="38"/>
        <v>0</v>
      </c>
      <c r="R173" s="116">
        <f t="shared" si="32"/>
        <v>193</v>
      </c>
      <c r="S173" s="121">
        <f t="shared" si="39"/>
        <v>0</v>
      </c>
      <c r="T173" s="121">
        <f>U172*'Capital Sources&amp;Uses'!$D$12/12</f>
        <v>0</v>
      </c>
      <c r="U173" s="121">
        <f t="shared" si="40"/>
        <v>0</v>
      </c>
      <c r="W173" s="116">
        <f t="shared" si="33"/>
        <v>205</v>
      </c>
      <c r="X173" s="121">
        <f t="shared" si="41"/>
        <v>0</v>
      </c>
      <c r="Y173" s="121">
        <f>Z172*'Capital Sources&amp;Uses'!$E$12/12</f>
        <v>0</v>
      </c>
      <c r="Z173" s="121">
        <f t="shared" si="42"/>
        <v>0</v>
      </c>
      <c r="AB173" s="116">
        <f t="shared" si="34"/>
        <v>217</v>
      </c>
      <c r="AC173" s="123">
        <f t="shared" si="43"/>
        <v>0</v>
      </c>
      <c r="AD173" s="123">
        <f>AE172*'Capital Sources&amp;Uses'!$F$12/12</f>
        <v>0</v>
      </c>
      <c r="AE173" s="123">
        <f t="shared" si="44"/>
        <v>0</v>
      </c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</row>
    <row r="174" spans="8:60" ht="16" thickTop="1" thickBot="1">
      <c r="H174" s="116">
        <f t="shared" si="30"/>
        <v>170</v>
      </c>
      <c r="I174" s="121">
        <f t="shared" si="35"/>
        <v>0</v>
      </c>
      <c r="J174" s="121">
        <f>K173*('Capital Sources&amp;Uses'!$B$12/12)</f>
        <v>-5.740159774067074E-14</v>
      </c>
      <c r="K174" s="121">
        <f t="shared" si="36"/>
        <v>-9.2416572362479903E-12</v>
      </c>
      <c r="M174" s="57">
        <f t="shared" si="31"/>
        <v>182</v>
      </c>
      <c r="N174" s="63">
        <f t="shared" si="37"/>
        <v>0</v>
      </c>
      <c r="O174" s="121">
        <f>P173*'Capital Sources&amp;Uses'!$C$12/12</f>
        <v>0</v>
      </c>
      <c r="P174" s="121">
        <f t="shared" si="38"/>
        <v>0</v>
      </c>
      <c r="R174" s="116">
        <f t="shared" si="32"/>
        <v>194</v>
      </c>
      <c r="S174" s="121">
        <f t="shared" si="39"/>
        <v>0</v>
      </c>
      <c r="T174" s="121">
        <f>U173*'Capital Sources&amp;Uses'!$D$12/12</f>
        <v>0</v>
      </c>
      <c r="U174" s="121">
        <f t="shared" si="40"/>
        <v>0</v>
      </c>
      <c r="W174" s="116">
        <f t="shared" si="33"/>
        <v>206</v>
      </c>
      <c r="X174" s="121">
        <f t="shared" si="41"/>
        <v>0</v>
      </c>
      <c r="Y174" s="121">
        <f>Z173*'Capital Sources&amp;Uses'!$E$12/12</f>
        <v>0</v>
      </c>
      <c r="Z174" s="121">
        <f t="shared" si="42"/>
        <v>0</v>
      </c>
      <c r="AB174" s="116">
        <f t="shared" si="34"/>
        <v>218</v>
      </c>
      <c r="AC174" s="123">
        <f t="shared" si="43"/>
        <v>0</v>
      </c>
      <c r="AD174" s="123">
        <f>AE173*'Capital Sources&amp;Uses'!$F$12/12</f>
        <v>0</v>
      </c>
      <c r="AE174" s="123">
        <f t="shared" si="44"/>
        <v>0</v>
      </c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</row>
    <row r="175" spans="8:60" ht="16" thickTop="1" thickBot="1">
      <c r="H175" s="116">
        <f t="shared" si="30"/>
        <v>171</v>
      </c>
      <c r="I175" s="121">
        <f t="shared" si="35"/>
        <v>0</v>
      </c>
      <c r="J175" s="121">
        <f>K174*('Capital Sources&amp;Uses'!$B$12/12)</f>
        <v>-5.7760357726549934E-14</v>
      </c>
      <c r="K175" s="121">
        <f t="shared" si="36"/>
        <v>-9.2994175939745395E-12</v>
      </c>
      <c r="M175" s="57">
        <f t="shared" si="31"/>
        <v>183</v>
      </c>
      <c r="N175" s="63">
        <f t="shared" si="37"/>
        <v>0</v>
      </c>
      <c r="O175" s="121">
        <f>P174*'Capital Sources&amp;Uses'!$C$12/12</f>
        <v>0</v>
      </c>
      <c r="P175" s="121">
        <f t="shared" si="38"/>
        <v>0</v>
      </c>
      <c r="R175" s="116">
        <f t="shared" si="32"/>
        <v>195</v>
      </c>
      <c r="S175" s="121">
        <f t="shared" si="39"/>
        <v>0</v>
      </c>
      <c r="T175" s="121">
        <f>U174*'Capital Sources&amp;Uses'!$D$12/12</f>
        <v>0</v>
      </c>
      <c r="U175" s="121">
        <f t="shared" si="40"/>
        <v>0</v>
      </c>
      <c r="W175" s="116">
        <f t="shared" si="33"/>
        <v>207</v>
      </c>
      <c r="X175" s="121">
        <f t="shared" si="41"/>
        <v>0</v>
      </c>
      <c r="Y175" s="121">
        <f>Z174*'Capital Sources&amp;Uses'!$E$12/12</f>
        <v>0</v>
      </c>
      <c r="Z175" s="121">
        <f t="shared" si="42"/>
        <v>0</v>
      </c>
      <c r="AB175" s="116">
        <f t="shared" si="34"/>
        <v>219</v>
      </c>
      <c r="AC175" s="123">
        <f t="shared" si="43"/>
        <v>0</v>
      </c>
      <c r="AD175" s="123">
        <f>AE174*'Capital Sources&amp;Uses'!$F$12/12</f>
        <v>0</v>
      </c>
      <c r="AE175" s="123">
        <f t="shared" si="44"/>
        <v>0</v>
      </c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</row>
    <row r="176" spans="8:60" ht="16" thickTop="1" thickBot="1">
      <c r="H176" s="116">
        <f t="shared" si="30"/>
        <v>172</v>
      </c>
      <c r="I176" s="121">
        <f t="shared" si="35"/>
        <v>0</v>
      </c>
      <c r="J176" s="121">
        <f>K175*('Capital Sources&amp;Uses'!$B$12/12)</f>
        <v>-5.812135996234087E-14</v>
      </c>
      <c r="K176" s="121">
        <f t="shared" si="36"/>
        <v>-9.3575389539368804E-12</v>
      </c>
      <c r="M176" s="57">
        <f t="shared" si="31"/>
        <v>184</v>
      </c>
      <c r="N176" s="63">
        <f t="shared" si="37"/>
        <v>0</v>
      </c>
      <c r="O176" s="121">
        <f>P175*'Capital Sources&amp;Uses'!$C$12/12</f>
        <v>0</v>
      </c>
      <c r="P176" s="121">
        <f t="shared" si="38"/>
        <v>0</v>
      </c>
      <c r="R176" s="116">
        <f t="shared" si="32"/>
        <v>196</v>
      </c>
      <c r="S176" s="121">
        <f t="shared" si="39"/>
        <v>0</v>
      </c>
      <c r="T176" s="121">
        <f>U175*'Capital Sources&amp;Uses'!$D$12/12</f>
        <v>0</v>
      </c>
      <c r="U176" s="121">
        <f t="shared" si="40"/>
        <v>0</v>
      </c>
      <c r="W176" s="116">
        <f t="shared" si="33"/>
        <v>208</v>
      </c>
      <c r="X176" s="121">
        <f t="shared" si="41"/>
        <v>0</v>
      </c>
      <c r="Y176" s="121">
        <f>Z175*'Capital Sources&amp;Uses'!$E$12/12</f>
        <v>0</v>
      </c>
      <c r="Z176" s="121">
        <f t="shared" si="42"/>
        <v>0</v>
      </c>
      <c r="AB176" s="116">
        <f t="shared" si="34"/>
        <v>220</v>
      </c>
      <c r="AC176" s="123">
        <f t="shared" si="43"/>
        <v>0</v>
      </c>
      <c r="AD176" s="123">
        <f>AE175*'Capital Sources&amp;Uses'!$F$12/12</f>
        <v>0</v>
      </c>
      <c r="AE176" s="123">
        <f t="shared" si="44"/>
        <v>0</v>
      </c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</row>
    <row r="177" spans="8:60" ht="16" thickTop="1" thickBot="1">
      <c r="H177" s="116">
        <f t="shared" si="30"/>
        <v>173</v>
      </c>
      <c r="I177" s="121">
        <f t="shared" si="35"/>
        <v>0</v>
      </c>
      <c r="J177" s="121">
        <f>K176*('Capital Sources&amp;Uses'!$B$12/12)</f>
        <v>-5.84846184621055E-14</v>
      </c>
      <c r="K177" s="121">
        <f t="shared" si="36"/>
        <v>-9.4160235723989864E-12</v>
      </c>
      <c r="M177" s="57">
        <f t="shared" si="31"/>
        <v>185</v>
      </c>
      <c r="N177" s="63">
        <f t="shared" si="37"/>
        <v>0</v>
      </c>
      <c r="O177" s="121">
        <f>P176*'Capital Sources&amp;Uses'!$C$12/12</f>
        <v>0</v>
      </c>
      <c r="P177" s="121">
        <f t="shared" si="38"/>
        <v>0</v>
      </c>
      <c r="R177" s="116">
        <f t="shared" si="32"/>
        <v>197</v>
      </c>
      <c r="S177" s="121">
        <f t="shared" si="39"/>
        <v>0</v>
      </c>
      <c r="T177" s="121">
        <f>U176*'Capital Sources&amp;Uses'!$D$12/12</f>
        <v>0</v>
      </c>
      <c r="U177" s="121">
        <f t="shared" si="40"/>
        <v>0</v>
      </c>
      <c r="W177" s="116">
        <f t="shared" si="33"/>
        <v>209</v>
      </c>
      <c r="X177" s="121">
        <f t="shared" si="41"/>
        <v>0</v>
      </c>
      <c r="Y177" s="121">
        <f>Z176*'Capital Sources&amp;Uses'!$E$12/12</f>
        <v>0</v>
      </c>
      <c r="Z177" s="121">
        <f t="shared" si="42"/>
        <v>0</v>
      </c>
      <c r="AB177" s="116">
        <f t="shared" si="34"/>
        <v>221</v>
      </c>
      <c r="AC177" s="123">
        <f t="shared" si="43"/>
        <v>0</v>
      </c>
      <c r="AD177" s="123">
        <f>AE176*'Capital Sources&amp;Uses'!$F$12/12</f>
        <v>0</v>
      </c>
      <c r="AE177" s="123">
        <f t="shared" si="44"/>
        <v>0</v>
      </c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</row>
    <row r="178" spans="8:60" ht="16" thickTop="1" thickBot="1">
      <c r="H178" s="116">
        <f t="shared" si="30"/>
        <v>174</v>
      </c>
      <c r="I178" s="121">
        <f t="shared" si="35"/>
        <v>0</v>
      </c>
      <c r="J178" s="121">
        <f>K177*('Capital Sources&amp;Uses'!$B$12/12)</f>
        <v>-5.8850147327493663E-14</v>
      </c>
      <c r="K178" s="121">
        <f t="shared" si="36"/>
        <v>-9.4748737197264802E-12</v>
      </c>
      <c r="M178" s="57">
        <f t="shared" si="31"/>
        <v>186</v>
      </c>
      <c r="N178" s="63">
        <f t="shared" si="37"/>
        <v>0</v>
      </c>
      <c r="O178" s="121">
        <f>P177*'Capital Sources&amp;Uses'!$C$12/12</f>
        <v>0</v>
      </c>
      <c r="P178" s="121">
        <f t="shared" si="38"/>
        <v>0</v>
      </c>
      <c r="R178" s="116">
        <f t="shared" si="32"/>
        <v>198</v>
      </c>
      <c r="S178" s="121">
        <f t="shared" si="39"/>
        <v>0</v>
      </c>
      <c r="T178" s="121">
        <f>U177*'Capital Sources&amp;Uses'!$D$12/12</f>
        <v>0</v>
      </c>
      <c r="U178" s="121">
        <f t="shared" si="40"/>
        <v>0</v>
      </c>
      <c r="W178" s="116">
        <f t="shared" si="33"/>
        <v>210</v>
      </c>
      <c r="X178" s="121">
        <f t="shared" si="41"/>
        <v>0</v>
      </c>
      <c r="Y178" s="121">
        <f>Z177*'Capital Sources&amp;Uses'!$E$12/12</f>
        <v>0</v>
      </c>
      <c r="Z178" s="121">
        <f t="shared" si="42"/>
        <v>0</v>
      </c>
      <c r="AB178" s="116">
        <f t="shared" si="34"/>
        <v>222</v>
      </c>
      <c r="AC178" s="123">
        <f t="shared" si="43"/>
        <v>0</v>
      </c>
      <c r="AD178" s="123">
        <f>AE177*'Capital Sources&amp;Uses'!$F$12/12</f>
        <v>0</v>
      </c>
      <c r="AE178" s="123">
        <f t="shared" si="44"/>
        <v>0</v>
      </c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</row>
    <row r="179" spans="8:60" ht="16" thickTop="1" thickBot="1">
      <c r="H179" s="116">
        <f t="shared" si="30"/>
        <v>175</v>
      </c>
      <c r="I179" s="121">
        <f t="shared" si="35"/>
        <v>0</v>
      </c>
      <c r="J179" s="121">
        <f>K178*('Capital Sources&amp;Uses'!$B$12/12)</f>
        <v>-5.9217960748290496E-14</v>
      </c>
      <c r="K179" s="121">
        <f t="shared" si="36"/>
        <v>-9.53409168047477E-12</v>
      </c>
      <c r="M179" s="57">
        <f t="shared" si="31"/>
        <v>187</v>
      </c>
      <c r="N179" s="63">
        <f t="shared" si="37"/>
        <v>0</v>
      </c>
      <c r="O179" s="121">
        <f>P178*'Capital Sources&amp;Uses'!$C$12/12</f>
        <v>0</v>
      </c>
      <c r="P179" s="121">
        <f t="shared" si="38"/>
        <v>0</v>
      </c>
      <c r="R179" s="116">
        <f t="shared" si="32"/>
        <v>199</v>
      </c>
      <c r="S179" s="121">
        <f t="shared" si="39"/>
        <v>0</v>
      </c>
      <c r="T179" s="121">
        <f>U178*'Capital Sources&amp;Uses'!$D$12/12</f>
        <v>0</v>
      </c>
      <c r="U179" s="121">
        <f t="shared" si="40"/>
        <v>0</v>
      </c>
      <c r="W179" s="116">
        <f t="shared" si="33"/>
        <v>211</v>
      </c>
      <c r="X179" s="121">
        <f t="shared" si="41"/>
        <v>0</v>
      </c>
      <c r="Y179" s="121">
        <f>Z178*'Capital Sources&amp;Uses'!$E$12/12</f>
        <v>0</v>
      </c>
      <c r="Z179" s="121">
        <f t="shared" si="42"/>
        <v>0</v>
      </c>
      <c r="AB179" s="116">
        <f t="shared" si="34"/>
        <v>223</v>
      </c>
      <c r="AC179" s="123">
        <f t="shared" si="43"/>
        <v>0</v>
      </c>
      <c r="AD179" s="123">
        <f>AE178*'Capital Sources&amp;Uses'!$F$12/12</f>
        <v>0</v>
      </c>
      <c r="AE179" s="123">
        <f t="shared" si="44"/>
        <v>0</v>
      </c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  <c r="BD179" s="62"/>
      <c r="BE179" s="62"/>
      <c r="BF179" s="62"/>
      <c r="BG179" s="62"/>
      <c r="BH179" s="62"/>
    </row>
    <row r="180" spans="8:60" ht="16" thickTop="1" thickBot="1">
      <c r="H180" s="116">
        <f t="shared" si="30"/>
        <v>176</v>
      </c>
      <c r="I180" s="121">
        <f t="shared" si="35"/>
        <v>0</v>
      </c>
      <c r="J180" s="121">
        <f>K179*('Capital Sources&amp;Uses'!$B$12/12)</f>
        <v>-5.9588073002967305E-14</v>
      </c>
      <c r="K180" s="121">
        <f t="shared" si="36"/>
        <v>-9.5936797534777377E-12</v>
      </c>
      <c r="M180" s="57">
        <f t="shared" si="31"/>
        <v>188</v>
      </c>
      <c r="N180" s="63">
        <f t="shared" si="37"/>
        <v>0</v>
      </c>
      <c r="O180" s="121">
        <f>P179*'Capital Sources&amp;Uses'!$C$12/12</f>
        <v>0</v>
      </c>
      <c r="P180" s="121">
        <f t="shared" si="38"/>
        <v>0</v>
      </c>
      <c r="R180" s="116">
        <f t="shared" si="32"/>
        <v>200</v>
      </c>
      <c r="S180" s="121">
        <f t="shared" si="39"/>
        <v>0</v>
      </c>
      <c r="T180" s="121">
        <f>U179*'Capital Sources&amp;Uses'!$D$12/12</f>
        <v>0</v>
      </c>
      <c r="U180" s="121">
        <f t="shared" si="40"/>
        <v>0</v>
      </c>
      <c r="W180" s="116">
        <f t="shared" si="33"/>
        <v>212</v>
      </c>
      <c r="X180" s="121">
        <f t="shared" si="41"/>
        <v>0</v>
      </c>
      <c r="Y180" s="121">
        <f>Z179*'Capital Sources&amp;Uses'!$E$12/12</f>
        <v>0</v>
      </c>
      <c r="Z180" s="121">
        <f t="shared" si="42"/>
        <v>0</v>
      </c>
      <c r="AB180" s="116">
        <f t="shared" si="34"/>
        <v>224</v>
      </c>
      <c r="AC180" s="123">
        <f t="shared" si="43"/>
        <v>0</v>
      </c>
      <c r="AD180" s="123">
        <f>AE179*'Capital Sources&amp;Uses'!$F$12/12</f>
        <v>0</v>
      </c>
      <c r="AE180" s="123">
        <f t="shared" si="44"/>
        <v>0</v>
      </c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  <c r="BD180" s="62"/>
      <c r="BE180" s="62"/>
      <c r="BF180" s="62"/>
      <c r="BG180" s="62"/>
      <c r="BH180" s="62"/>
    </row>
    <row r="181" spans="8:60" ht="16" thickTop="1" thickBot="1">
      <c r="H181" s="116">
        <f t="shared" si="30"/>
        <v>177</v>
      </c>
      <c r="I181" s="121">
        <f t="shared" si="35"/>
        <v>0</v>
      </c>
      <c r="J181" s="121">
        <f>K180*('Capital Sources&amp;Uses'!$B$12/12)</f>
        <v>-5.9960498459235858E-14</v>
      </c>
      <c r="K181" s="121">
        <f t="shared" si="36"/>
        <v>-9.6536402519369741E-12</v>
      </c>
      <c r="M181" s="57">
        <f t="shared" si="31"/>
        <v>189</v>
      </c>
      <c r="N181" s="63">
        <f t="shared" si="37"/>
        <v>0</v>
      </c>
      <c r="O181" s="121">
        <f>P180*'Capital Sources&amp;Uses'!$C$12/12</f>
        <v>0</v>
      </c>
      <c r="P181" s="121">
        <f t="shared" si="38"/>
        <v>0</v>
      </c>
      <c r="R181" s="116">
        <f t="shared" si="32"/>
        <v>201</v>
      </c>
      <c r="S181" s="121">
        <f t="shared" si="39"/>
        <v>0</v>
      </c>
      <c r="T181" s="121">
        <f>U180*'Capital Sources&amp;Uses'!$D$12/12</f>
        <v>0</v>
      </c>
      <c r="U181" s="121">
        <f t="shared" si="40"/>
        <v>0</v>
      </c>
      <c r="W181" s="116">
        <f t="shared" si="33"/>
        <v>213</v>
      </c>
      <c r="X181" s="121">
        <f t="shared" si="41"/>
        <v>0</v>
      </c>
      <c r="Y181" s="121">
        <f>Z180*'Capital Sources&amp;Uses'!$E$12/12</f>
        <v>0</v>
      </c>
      <c r="Z181" s="121">
        <f t="shared" si="42"/>
        <v>0</v>
      </c>
      <c r="AB181" s="116">
        <f t="shared" si="34"/>
        <v>225</v>
      </c>
      <c r="AC181" s="123">
        <f t="shared" si="43"/>
        <v>0</v>
      </c>
      <c r="AD181" s="123">
        <f>AE180*'Capital Sources&amp;Uses'!$F$12/12</f>
        <v>0</v>
      </c>
      <c r="AE181" s="123">
        <f t="shared" si="44"/>
        <v>0</v>
      </c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</row>
    <row r="182" spans="8:60" ht="16" thickTop="1" thickBot="1">
      <c r="H182" s="116">
        <f t="shared" si="30"/>
        <v>178</v>
      </c>
      <c r="I182" s="121">
        <f t="shared" si="35"/>
        <v>0</v>
      </c>
      <c r="J182" s="121">
        <f>K181*('Capital Sources&amp;Uses'!$B$12/12)</f>
        <v>-6.0335251574606083E-14</v>
      </c>
      <c r="K182" s="121">
        <f t="shared" si="36"/>
        <v>-9.7139755035115808E-12</v>
      </c>
      <c r="M182" s="57">
        <f t="shared" si="31"/>
        <v>190</v>
      </c>
      <c r="N182" s="63">
        <f t="shared" si="37"/>
        <v>0</v>
      </c>
      <c r="O182" s="121">
        <f>P181*'Capital Sources&amp;Uses'!$C$12/12</f>
        <v>0</v>
      </c>
      <c r="P182" s="121">
        <f t="shared" si="38"/>
        <v>0</v>
      </c>
      <c r="R182" s="116">
        <f t="shared" si="32"/>
        <v>202</v>
      </c>
      <c r="S182" s="121">
        <f t="shared" si="39"/>
        <v>0</v>
      </c>
      <c r="T182" s="121">
        <f>U181*'Capital Sources&amp;Uses'!$D$12/12</f>
        <v>0</v>
      </c>
      <c r="U182" s="121">
        <f t="shared" si="40"/>
        <v>0</v>
      </c>
      <c r="W182" s="116">
        <f t="shared" si="33"/>
        <v>214</v>
      </c>
      <c r="X182" s="121">
        <f t="shared" si="41"/>
        <v>0</v>
      </c>
      <c r="Y182" s="121">
        <f>Z181*'Capital Sources&amp;Uses'!$E$12/12</f>
        <v>0</v>
      </c>
      <c r="Z182" s="121">
        <f t="shared" si="42"/>
        <v>0</v>
      </c>
      <c r="AB182" s="116">
        <f t="shared" si="34"/>
        <v>226</v>
      </c>
      <c r="AC182" s="123">
        <f t="shared" si="43"/>
        <v>0</v>
      </c>
      <c r="AD182" s="123">
        <f>AE181*'Capital Sources&amp;Uses'!$F$12/12</f>
        <v>0</v>
      </c>
      <c r="AE182" s="123">
        <f t="shared" si="44"/>
        <v>0</v>
      </c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</row>
    <row r="183" spans="8:60" ht="16" thickTop="1" thickBot="1">
      <c r="H183" s="116">
        <f t="shared" si="30"/>
        <v>179</v>
      </c>
      <c r="I183" s="121">
        <f t="shared" si="35"/>
        <v>0</v>
      </c>
      <c r="J183" s="121">
        <f>K182*('Capital Sources&amp;Uses'!$B$12/12)</f>
        <v>-6.0712346896947378E-14</v>
      </c>
      <c r="K183" s="121">
        <f t="shared" si="36"/>
        <v>-9.7746878504085277E-12</v>
      </c>
      <c r="M183" s="57">
        <f t="shared" si="31"/>
        <v>191</v>
      </c>
      <c r="N183" s="63">
        <f t="shared" si="37"/>
        <v>0</v>
      </c>
      <c r="O183" s="121">
        <f>P182*'Capital Sources&amp;Uses'!$C$12/12</f>
        <v>0</v>
      </c>
      <c r="P183" s="121">
        <f t="shared" si="38"/>
        <v>0</v>
      </c>
      <c r="R183" s="116">
        <f t="shared" si="32"/>
        <v>203</v>
      </c>
      <c r="S183" s="121">
        <f t="shared" si="39"/>
        <v>0</v>
      </c>
      <c r="T183" s="121">
        <f>U182*'Capital Sources&amp;Uses'!$D$12/12</f>
        <v>0</v>
      </c>
      <c r="U183" s="121">
        <f t="shared" si="40"/>
        <v>0</v>
      </c>
      <c r="W183" s="116">
        <f t="shared" si="33"/>
        <v>215</v>
      </c>
      <c r="X183" s="121">
        <f t="shared" si="41"/>
        <v>0</v>
      </c>
      <c r="Y183" s="121">
        <f>Z182*'Capital Sources&amp;Uses'!$E$12/12</f>
        <v>0</v>
      </c>
      <c r="Z183" s="121">
        <f t="shared" si="42"/>
        <v>0</v>
      </c>
      <c r="AB183" s="116">
        <f t="shared" si="34"/>
        <v>227</v>
      </c>
      <c r="AC183" s="123">
        <f t="shared" si="43"/>
        <v>0</v>
      </c>
      <c r="AD183" s="123">
        <f>AE182*'Capital Sources&amp;Uses'!$F$12/12</f>
        <v>0</v>
      </c>
      <c r="AE183" s="123">
        <f t="shared" si="44"/>
        <v>0</v>
      </c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</row>
    <row r="184" spans="8:60" ht="16" thickTop="1" thickBot="1">
      <c r="H184" s="116">
        <f t="shared" si="30"/>
        <v>180</v>
      </c>
      <c r="I184" s="121">
        <f t="shared" si="35"/>
        <v>0</v>
      </c>
      <c r="J184" s="121">
        <f>K183*('Capital Sources&amp;Uses'!$B$12/12)</f>
        <v>-6.1091799065053288E-14</v>
      </c>
      <c r="K184" s="121">
        <f t="shared" si="36"/>
        <v>-9.8357796494735804E-12</v>
      </c>
      <c r="M184" s="57">
        <f t="shared" si="31"/>
        <v>192</v>
      </c>
      <c r="N184" s="63">
        <f t="shared" si="37"/>
        <v>0</v>
      </c>
      <c r="O184" s="121">
        <f>P183*'Capital Sources&amp;Uses'!$C$12/12</f>
        <v>0</v>
      </c>
      <c r="P184" s="121">
        <f t="shared" si="38"/>
        <v>0</v>
      </c>
      <c r="R184" s="116">
        <f t="shared" si="32"/>
        <v>204</v>
      </c>
      <c r="S184" s="121">
        <f t="shared" si="39"/>
        <v>0</v>
      </c>
      <c r="T184" s="121">
        <f>U183*'Capital Sources&amp;Uses'!$D$12/12</f>
        <v>0</v>
      </c>
      <c r="U184" s="121">
        <f t="shared" si="40"/>
        <v>0</v>
      </c>
      <c r="W184" s="116">
        <f t="shared" si="33"/>
        <v>216</v>
      </c>
      <c r="X184" s="121">
        <f t="shared" si="41"/>
        <v>0</v>
      </c>
      <c r="Y184" s="121">
        <f>Z183*'Capital Sources&amp;Uses'!$E$12/12</f>
        <v>0</v>
      </c>
      <c r="Z184" s="121">
        <f t="shared" si="42"/>
        <v>0</v>
      </c>
      <c r="AB184" s="116">
        <f t="shared" si="34"/>
        <v>228</v>
      </c>
      <c r="AC184" s="123">
        <f t="shared" si="43"/>
        <v>0</v>
      </c>
      <c r="AD184" s="123">
        <f>AE183*'Capital Sources&amp;Uses'!$F$12/12</f>
        <v>0</v>
      </c>
      <c r="AE184" s="123">
        <f t="shared" si="44"/>
        <v>0</v>
      </c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</row>
    <row r="185" spans="8:60" ht="16" thickTop="1" thickBot="1">
      <c r="H185" s="116">
        <f t="shared" si="30"/>
        <v>181</v>
      </c>
      <c r="I185" s="121">
        <f t="shared" si="35"/>
        <v>0</v>
      </c>
      <c r="J185" s="121">
        <f>K184*('Capital Sources&amp;Uses'!$B$12/12)</f>
        <v>-6.1473622809209875E-14</v>
      </c>
      <c r="K185" s="121">
        <f t="shared" si="36"/>
        <v>-9.8972532722827904E-12</v>
      </c>
      <c r="M185" s="57">
        <f t="shared" si="31"/>
        <v>193</v>
      </c>
      <c r="N185" s="63">
        <f t="shared" si="37"/>
        <v>0</v>
      </c>
      <c r="O185" s="121">
        <f>P184*'Capital Sources&amp;Uses'!$C$12/12</f>
        <v>0</v>
      </c>
      <c r="P185" s="121">
        <f t="shared" si="38"/>
        <v>0</v>
      </c>
      <c r="R185" s="116">
        <f t="shared" si="32"/>
        <v>205</v>
      </c>
      <c r="S185" s="121">
        <f t="shared" si="39"/>
        <v>0</v>
      </c>
      <c r="T185" s="121">
        <f>U184*'Capital Sources&amp;Uses'!$D$12/12</f>
        <v>0</v>
      </c>
      <c r="U185" s="121">
        <f t="shared" si="40"/>
        <v>0</v>
      </c>
      <c r="W185" s="116">
        <f t="shared" si="33"/>
        <v>217</v>
      </c>
      <c r="X185" s="121">
        <f t="shared" si="41"/>
        <v>0</v>
      </c>
      <c r="Y185" s="121">
        <f>Z184*'Capital Sources&amp;Uses'!$E$12/12</f>
        <v>0</v>
      </c>
      <c r="Z185" s="121">
        <f t="shared" si="42"/>
        <v>0</v>
      </c>
      <c r="AB185" s="116">
        <f t="shared" si="34"/>
        <v>229</v>
      </c>
      <c r="AC185" s="123">
        <f t="shared" si="43"/>
        <v>0</v>
      </c>
      <c r="AD185" s="123">
        <f>AE184*'Capital Sources&amp;Uses'!$F$12/12</f>
        <v>0</v>
      </c>
      <c r="AE185" s="123">
        <f t="shared" si="44"/>
        <v>0</v>
      </c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</row>
    <row r="186" spans="8:60" ht="16" thickTop="1" thickBot="1">
      <c r="H186" s="116">
        <f t="shared" si="30"/>
        <v>182</v>
      </c>
      <c r="I186" s="121">
        <f t="shared" si="35"/>
        <v>0</v>
      </c>
      <c r="J186" s="121">
        <f>K185*('Capital Sources&amp;Uses'!$B$12/12)</f>
        <v>-6.1857832951767435E-14</v>
      </c>
      <c r="K186" s="121">
        <f t="shared" si="36"/>
        <v>-9.9591111052345582E-12</v>
      </c>
      <c r="M186" s="57">
        <f t="shared" si="31"/>
        <v>194</v>
      </c>
      <c r="N186" s="63">
        <f t="shared" si="37"/>
        <v>0</v>
      </c>
      <c r="O186" s="121">
        <f>P185*'Capital Sources&amp;Uses'!$C$12/12</f>
        <v>0</v>
      </c>
      <c r="P186" s="121">
        <f t="shared" si="38"/>
        <v>0</v>
      </c>
      <c r="R186" s="116">
        <f t="shared" si="32"/>
        <v>206</v>
      </c>
      <c r="S186" s="121">
        <f t="shared" si="39"/>
        <v>0</v>
      </c>
      <c r="T186" s="121">
        <f>U185*'Capital Sources&amp;Uses'!$D$12/12</f>
        <v>0</v>
      </c>
      <c r="U186" s="121">
        <f t="shared" si="40"/>
        <v>0</v>
      </c>
      <c r="W186" s="116">
        <f t="shared" si="33"/>
        <v>218</v>
      </c>
      <c r="X186" s="121">
        <f t="shared" si="41"/>
        <v>0</v>
      </c>
      <c r="Y186" s="121">
        <f>Z185*'Capital Sources&amp;Uses'!$E$12/12</f>
        <v>0</v>
      </c>
      <c r="Z186" s="121">
        <f t="shared" si="42"/>
        <v>0</v>
      </c>
      <c r="AB186" s="116">
        <f t="shared" si="34"/>
        <v>230</v>
      </c>
      <c r="AC186" s="123">
        <f t="shared" si="43"/>
        <v>0</v>
      </c>
      <c r="AD186" s="123">
        <f>AE185*'Capital Sources&amp;Uses'!$F$12/12</f>
        <v>0</v>
      </c>
      <c r="AE186" s="123">
        <f t="shared" si="44"/>
        <v>0</v>
      </c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</row>
    <row r="187" spans="8:60" ht="16" thickTop="1" thickBot="1">
      <c r="H187" s="116">
        <f t="shared" si="30"/>
        <v>183</v>
      </c>
      <c r="I187" s="121">
        <f t="shared" si="35"/>
        <v>0</v>
      </c>
      <c r="J187" s="121">
        <f>K186*('Capital Sources&amp;Uses'!$B$12/12)</f>
        <v>-6.2244444407715984E-14</v>
      </c>
      <c r="K187" s="121">
        <f t="shared" si="36"/>
        <v>-1.0021355549642274E-11</v>
      </c>
      <c r="M187" s="57">
        <f t="shared" si="31"/>
        <v>195</v>
      </c>
      <c r="N187" s="63">
        <f t="shared" si="37"/>
        <v>0</v>
      </c>
      <c r="O187" s="121">
        <f>P186*'Capital Sources&amp;Uses'!$C$12/12</f>
        <v>0</v>
      </c>
      <c r="P187" s="121">
        <f t="shared" si="38"/>
        <v>0</v>
      </c>
      <c r="R187" s="116">
        <f t="shared" si="32"/>
        <v>207</v>
      </c>
      <c r="S187" s="121">
        <f t="shared" si="39"/>
        <v>0</v>
      </c>
      <c r="T187" s="121">
        <f>U186*'Capital Sources&amp;Uses'!$D$12/12</f>
        <v>0</v>
      </c>
      <c r="U187" s="121">
        <f t="shared" si="40"/>
        <v>0</v>
      </c>
      <c r="W187" s="116">
        <f t="shared" si="33"/>
        <v>219</v>
      </c>
      <c r="X187" s="121">
        <f t="shared" si="41"/>
        <v>0</v>
      </c>
      <c r="Y187" s="121">
        <f>Z186*'Capital Sources&amp;Uses'!$E$12/12</f>
        <v>0</v>
      </c>
      <c r="Z187" s="121">
        <f t="shared" si="42"/>
        <v>0</v>
      </c>
      <c r="AB187" s="116">
        <f t="shared" si="34"/>
        <v>231</v>
      </c>
      <c r="AC187" s="123">
        <f t="shared" si="43"/>
        <v>0</v>
      </c>
      <c r="AD187" s="123">
        <f>AE186*'Capital Sources&amp;Uses'!$F$12/12</f>
        <v>0</v>
      </c>
      <c r="AE187" s="123">
        <f t="shared" si="44"/>
        <v>0</v>
      </c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  <c r="BD187" s="62"/>
      <c r="BE187" s="62"/>
      <c r="BF187" s="62"/>
      <c r="BG187" s="62"/>
      <c r="BH187" s="62"/>
    </row>
    <row r="188" spans="8:60" ht="16" thickTop="1" thickBot="1">
      <c r="H188" s="116">
        <f t="shared" si="30"/>
        <v>184</v>
      </c>
      <c r="I188" s="121">
        <f t="shared" si="35"/>
        <v>0</v>
      </c>
      <c r="J188" s="121">
        <f>K187*('Capital Sources&amp;Uses'!$B$12/12)</f>
        <v>-6.2633472185264211E-14</v>
      </c>
      <c r="K188" s="121">
        <f t="shared" si="36"/>
        <v>-1.0083989021827538E-11</v>
      </c>
      <c r="M188" s="57">
        <f t="shared" si="31"/>
        <v>196</v>
      </c>
      <c r="N188" s="63">
        <f t="shared" si="37"/>
        <v>0</v>
      </c>
      <c r="O188" s="121">
        <f>P187*'Capital Sources&amp;Uses'!$C$12/12</f>
        <v>0</v>
      </c>
      <c r="P188" s="121">
        <f t="shared" si="38"/>
        <v>0</v>
      </c>
      <c r="R188" s="116">
        <f t="shared" si="32"/>
        <v>208</v>
      </c>
      <c r="S188" s="121">
        <f t="shared" si="39"/>
        <v>0</v>
      </c>
      <c r="T188" s="121">
        <f>U187*'Capital Sources&amp;Uses'!$D$12/12</f>
        <v>0</v>
      </c>
      <c r="U188" s="121">
        <f t="shared" si="40"/>
        <v>0</v>
      </c>
      <c r="W188" s="116">
        <f t="shared" si="33"/>
        <v>220</v>
      </c>
      <c r="X188" s="121">
        <f t="shared" si="41"/>
        <v>0</v>
      </c>
      <c r="Y188" s="121">
        <f>Z187*'Capital Sources&amp;Uses'!$E$12/12</f>
        <v>0</v>
      </c>
      <c r="Z188" s="121">
        <f t="shared" si="42"/>
        <v>0</v>
      </c>
      <c r="AB188" s="116">
        <f t="shared" si="34"/>
        <v>232</v>
      </c>
      <c r="AC188" s="123">
        <f t="shared" si="43"/>
        <v>0</v>
      </c>
      <c r="AD188" s="123">
        <f>AE187*'Capital Sources&amp;Uses'!$F$12/12</f>
        <v>0</v>
      </c>
      <c r="AE188" s="123">
        <f t="shared" si="44"/>
        <v>0</v>
      </c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  <c r="BD188" s="62"/>
      <c r="BE188" s="62"/>
      <c r="BF188" s="62"/>
      <c r="BG188" s="62"/>
      <c r="BH188" s="62"/>
    </row>
    <row r="189" spans="8:60" ht="16" thickTop="1" thickBot="1">
      <c r="H189" s="116">
        <f t="shared" ref="H189:H244" si="45">H188+1</f>
        <v>185</v>
      </c>
      <c r="I189" s="121">
        <f t="shared" si="35"/>
        <v>0</v>
      </c>
      <c r="J189" s="121">
        <f>K188*('Capital Sources&amp;Uses'!$B$12/12)</f>
        <v>-6.3024931386422108E-14</v>
      </c>
      <c r="K189" s="121">
        <f t="shared" si="36"/>
        <v>-1.014701395321396E-11</v>
      </c>
      <c r="M189" s="57">
        <f t="shared" ref="M189:M244" si="46">M188+1</f>
        <v>197</v>
      </c>
      <c r="N189" s="63">
        <f t="shared" si="37"/>
        <v>0</v>
      </c>
      <c r="O189" s="121">
        <f>P188*'Capital Sources&amp;Uses'!$C$12/12</f>
        <v>0</v>
      </c>
      <c r="P189" s="121">
        <f t="shared" si="38"/>
        <v>0</v>
      </c>
      <c r="R189" s="116">
        <f t="shared" ref="R189:R244" si="47">R188+1</f>
        <v>209</v>
      </c>
      <c r="S189" s="121">
        <f t="shared" si="39"/>
        <v>0</v>
      </c>
      <c r="T189" s="121">
        <f>U188*'Capital Sources&amp;Uses'!$D$12/12</f>
        <v>0</v>
      </c>
      <c r="U189" s="121">
        <f t="shared" si="40"/>
        <v>0</v>
      </c>
      <c r="W189" s="116">
        <f t="shared" ref="W189:W244" si="48">W188+1</f>
        <v>221</v>
      </c>
      <c r="X189" s="121">
        <f t="shared" si="41"/>
        <v>0</v>
      </c>
      <c r="Y189" s="121">
        <f>Z188*'Capital Sources&amp;Uses'!$E$12/12</f>
        <v>0</v>
      </c>
      <c r="Z189" s="121">
        <f t="shared" si="42"/>
        <v>0</v>
      </c>
      <c r="AB189" s="116">
        <f t="shared" ref="AB189:AB244" si="49">AB188+1</f>
        <v>233</v>
      </c>
      <c r="AC189" s="123">
        <f t="shared" si="43"/>
        <v>0</v>
      </c>
      <c r="AD189" s="123">
        <f>AE188*'Capital Sources&amp;Uses'!$F$12/12</f>
        <v>0</v>
      </c>
      <c r="AE189" s="123">
        <f t="shared" si="44"/>
        <v>0</v>
      </c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</row>
    <row r="190" spans="8:60" ht="16" thickTop="1" thickBot="1">
      <c r="H190" s="116">
        <f t="shared" si="45"/>
        <v>186</v>
      </c>
      <c r="I190" s="121">
        <f t="shared" si="35"/>
        <v>0</v>
      </c>
      <c r="J190" s="121">
        <f>K189*('Capital Sources&amp;Uses'!$B$12/12)</f>
        <v>-6.3418837207587243E-14</v>
      </c>
      <c r="K190" s="121">
        <f t="shared" si="36"/>
        <v>-1.0210432790421548E-11</v>
      </c>
      <c r="M190" s="57">
        <f t="shared" si="46"/>
        <v>198</v>
      </c>
      <c r="N190" s="63">
        <f t="shared" si="37"/>
        <v>0</v>
      </c>
      <c r="O190" s="121">
        <f>P189*'Capital Sources&amp;Uses'!$C$12/12</f>
        <v>0</v>
      </c>
      <c r="P190" s="121">
        <f t="shared" si="38"/>
        <v>0</v>
      </c>
      <c r="R190" s="116">
        <f t="shared" si="47"/>
        <v>210</v>
      </c>
      <c r="S190" s="121">
        <f t="shared" si="39"/>
        <v>0</v>
      </c>
      <c r="T190" s="121">
        <f>U189*'Capital Sources&amp;Uses'!$D$12/12</f>
        <v>0</v>
      </c>
      <c r="U190" s="121">
        <f t="shared" si="40"/>
        <v>0</v>
      </c>
      <c r="W190" s="116">
        <f t="shared" si="48"/>
        <v>222</v>
      </c>
      <c r="X190" s="121">
        <f t="shared" si="41"/>
        <v>0</v>
      </c>
      <c r="Y190" s="121">
        <f>Z189*'Capital Sources&amp;Uses'!$E$12/12</f>
        <v>0</v>
      </c>
      <c r="Z190" s="121">
        <f t="shared" si="42"/>
        <v>0</v>
      </c>
      <c r="AB190" s="116">
        <f t="shared" si="49"/>
        <v>234</v>
      </c>
      <c r="AC190" s="123">
        <f t="shared" si="43"/>
        <v>0</v>
      </c>
      <c r="AD190" s="123">
        <f>AE189*'Capital Sources&amp;Uses'!$F$12/12</f>
        <v>0</v>
      </c>
      <c r="AE190" s="123">
        <f t="shared" si="44"/>
        <v>0</v>
      </c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  <c r="BD190" s="62"/>
      <c r="BE190" s="62"/>
      <c r="BF190" s="62"/>
      <c r="BG190" s="62"/>
      <c r="BH190" s="62"/>
    </row>
    <row r="191" spans="8:60" ht="16" thickTop="1" thickBot="1">
      <c r="H191" s="116">
        <f t="shared" si="45"/>
        <v>187</v>
      </c>
      <c r="I191" s="121">
        <f t="shared" si="35"/>
        <v>0</v>
      </c>
      <c r="J191" s="121">
        <f>K190*('Capital Sources&amp;Uses'!$B$12/12)</f>
        <v>-6.381520494013467E-14</v>
      </c>
      <c r="K191" s="121">
        <f t="shared" si="36"/>
        <v>-1.0274247995361682E-11</v>
      </c>
      <c r="M191" s="57">
        <f t="shared" si="46"/>
        <v>199</v>
      </c>
      <c r="N191" s="63">
        <f t="shared" si="37"/>
        <v>0</v>
      </c>
      <c r="O191" s="121">
        <f>P190*'Capital Sources&amp;Uses'!$C$12/12</f>
        <v>0</v>
      </c>
      <c r="P191" s="121">
        <f t="shared" si="38"/>
        <v>0</v>
      </c>
      <c r="R191" s="116">
        <f t="shared" si="47"/>
        <v>211</v>
      </c>
      <c r="S191" s="121">
        <f t="shared" si="39"/>
        <v>0</v>
      </c>
      <c r="T191" s="121">
        <f>U190*'Capital Sources&amp;Uses'!$D$12/12</f>
        <v>0</v>
      </c>
      <c r="U191" s="121">
        <f t="shared" si="40"/>
        <v>0</v>
      </c>
      <c r="W191" s="116">
        <f t="shared" si="48"/>
        <v>223</v>
      </c>
      <c r="X191" s="121">
        <f t="shared" si="41"/>
        <v>0</v>
      </c>
      <c r="Y191" s="121">
        <f>Z190*'Capital Sources&amp;Uses'!$E$12/12</f>
        <v>0</v>
      </c>
      <c r="Z191" s="121">
        <f t="shared" si="42"/>
        <v>0</v>
      </c>
      <c r="AB191" s="116">
        <f t="shared" si="49"/>
        <v>235</v>
      </c>
      <c r="AC191" s="123">
        <f t="shared" si="43"/>
        <v>0</v>
      </c>
      <c r="AD191" s="123">
        <f>AE190*'Capital Sources&amp;Uses'!$F$12/12</f>
        <v>0</v>
      </c>
      <c r="AE191" s="123">
        <f t="shared" si="44"/>
        <v>0</v>
      </c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</row>
    <row r="192" spans="8:60" ht="16" thickTop="1" thickBot="1">
      <c r="H192" s="116">
        <f t="shared" si="45"/>
        <v>188</v>
      </c>
      <c r="I192" s="121">
        <f t="shared" si="35"/>
        <v>0</v>
      </c>
      <c r="J192" s="121">
        <f>K191*('Capital Sources&amp;Uses'!$B$12/12)</f>
        <v>-6.4214049971010512E-14</v>
      </c>
      <c r="K192" s="121">
        <f t="shared" si="36"/>
        <v>-1.0338462045332692E-11</v>
      </c>
      <c r="M192" s="57">
        <f t="shared" si="46"/>
        <v>200</v>
      </c>
      <c r="N192" s="63">
        <f t="shared" si="37"/>
        <v>0</v>
      </c>
      <c r="O192" s="121">
        <f>P191*'Capital Sources&amp;Uses'!$C$12/12</f>
        <v>0</v>
      </c>
      <c r="P192" s="121">
        <f t="shared" si="38"/>
        <v>0</v>
      </c>
      <c r="R192" s="116">
        <f t="shared" si="47"/>
        <v>212</v>
      </c>
      <c r="S192" s="121">
        <f t="shared" si="39"/>
        <v>0</v>
      </c>
      <c r="T192" s="121">
        <f>U191*'Capital Sources&amp;Uses'!$D$12/12</f>
        <v>0</v>
      </c>
      <c r="U192" s="121">
        <f t="shared" si="40"/>
        <v>0</v>
      </c>
      <c r="W192" s="116">
        <f t="shared" si="48"/>
        <v>224</v>
      </c>
      <c r="X192" s="121">
        <f t="shared" si="41"/>
        <v>0</v>
      </c>
      <c r="Y192" s="121">
        <f>Z191*'Capital Sources&amp;Uses'!$E$12/12</f>
        <v>0</v>
      </c>
      <c r="Z192" s="121">
        <f t="shared" si="42"/>
        <v>0</v>
      </c>
      <c r="AB192" s="116">
        <f t="shared" si="49"/>
        <v>236</v>
      </c>
      <c r="AC192" s="123">
        <f t="shared" si="43"/>
        <v>0</v>
      </c>
      <c r="AD192" s="123">
        <f>AE191*'Capital Sources&amp;Uses'!$F$12/12</f>
        <v>0</v>
      </c>
      <c r="AE192" s="123">
        <f t="shared" si="44"/>
        <v>0</v>
      </c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  <c r="BH192" s="62"/>
    </row>
    <row r="193" spans="8:60" ht="16" thickTop="1" thickBot="1">
      <c r="H193" s="116">
        <f t="shared" si="45"/>
        <v>189</v>
      </c>
      <c r="I193" s="121">
        <f t="shared" si="35"/>
        <v>0</v>
      </c>
      <c r="J193" s="121">
        <f>K192*('Capital Sources&amp;Uses'!$B$12/12)</f>
        <v>-6.4615387783329322E-14</v>
      </c>
      <c r="K193" s="121">
        <f t="shared" si="36"/>
        <v>-1.0403077433116021E-11</v>
      </c>
      <c r="M193" s="57">
        <f t="shared" si="46"/>
        <v>201</v>
      </c>
      <c r="N193" s="63">
        <f t="shared" si="37"/>
        <v>0</v>
      </c>
      <c r="O193" s="121">
        <f>P192*'Capital Sources&amp;Uses'!$C$12/12</f>
        <v>0</v>
      </c>
      <c r="P193" s="121">
        <f t="shared" si="38"/>
        <v>0</v>
      </c>
      <c r="R193" s="116">
        <f t="shared" si="47"/>
        <v>213</v>
      </c>
      <c r="S193" s="121">
        <f t="shared" si="39"/>
        <v>0</v>
      </c>
      <c r="T193" s="121">
        <f>U192*'Capital Sources&amp;Uses'!$D$12/12</f>
        <v>0</v>
      </c>
      <c r="U193" s="121">
        <f t="shared" si="40"/>
        <v>0</v>
      </c>
      <c r="W193" s="116">
        <f t="shared" si="48"/>
        <v>225</v>
      </c>
      <c r="X193" s="121">
        <f t="shared" si="41"/>
        <v>0</v>
      </c>
      <c r="Y193" s="121">
        <f>Z192*'Capital Sources&amp;Uses'!$E$12/12</f>
        <v>0</v>
      </c>
      <c r="Z193" s="121">
        <f t="shared" si="42"/>
        <v>0</v>
      </c>
      <c r="AB193" s="116">
        <f t="shared" si="49"/>
        <v>237</v>
      </c>
      <c r="AC193" s="123">
        <f t="shared" si="43"/>
        <v>0</v>
      </c>
      <c r="AD193" s="123">
        <f>AE192*'Capital Sources&amp;Uses'!$F$12/12</f>
        <v>0</v>
      </c>
      <c r="AE193" s="123">
        <f t="shared" si="44"/>
        <v>0</v>
      </c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</row>
    <row r="194" spans="8:60" ht="16" thickTop="1" thickBot="1">
      <c r="H194" s="116">
        <f t="shared" si="45"/>
        <v>190</v>
      </c>
      <c r="I194" s="121">
        <f t="shared" si="35"/>
        <v>0</v>
      </c>
      <c r="J194" s="121">
        <f>K193*('Capital Sources&amp;Uses'!$B$12/12)</f>
        <v>-6.5019233956975131E-14</v>
      </c>
      <c r="K194" s="121">
        <f t="shared" si="36"/>
        <v>-1.0468096667072997E-11</v>
      </c>
      <c r="M194" s="57">
        <f t="shared" si="46"/>
        <v>202</v>
      </c>
      <c r="N194" s="63">
        <f t="shared" si="37"/>
        <v>0</v>
      </c>
      <c r="O194" s="121">
        <f>P193*'Capital Sources&amp;Uses'!$C$12/12</f>
        <v>0</v>
      </c>
      <c r="P194" s="121">
        <f t="shared" si="38"/>
        <v>0</v>
      </c>
      <c r="R194" s="116">
        <f t="shared" si="47"/>
        <v>214</v>
      </c>
      <c r="S194" s="121">
        <f t="shared" si="39"/>
        <v>0</v>
      </c>
      <c r="T194" s="121">
        <f>U193*'Capital Sources&amp;Uses'!$D$12/12</f>
        <v>0</v>
      </c>
      <c r="U194" s="121">
        <f t="shared" si="40"/>
        <v>0</v>
      </c>
      <c r="W194" s="116">
        <f t="shared" si="48"/>
        <v>226</v>
      </c>
      <c r="X194" s="121">
        <f t="shared" si="41"/>
        <v>0</v>
      </c>
      <c r="Y194" s="121">
        <f>Z193*'Capital Sources&amp;Uses'!$E$12/12</f>
        <v>0</v>
      </c>
      <c r="Z194" s="121">
        <f t="shared" si="42"/>
        <v>0</v>
      </c>
      <c r="AB194" s="116">
        <f t="shared" si="49"/>
        <v>238</v>
      </c>
      <c r="AC194" s="123">
        <f t="shared" si="43"/>
        <v>0</v>
      </c>
      <c r="AD194" s="123">
        <f>AE193*'Capital Sources&amp;Uses'!$F$12/12</f>
        <v>0</v>
      </c>
      <c r="AE194" s="123">
        <f t="shared" si="44"/>
        <v>0</v>
      </c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</row>
    <row r="195" spans="8:60" ht="16" thickTop="1" thickBot="1">
      <c r="H195" s="116">
        <f t="shared" si="45"/>
        <v>191</v>
      </c>
      <c r="I195" s="121">
        <f t="shared" si="35"/>
        <v>0</v>
      </c>
      <c r="J195" s="121">
        <f>K194*('Capital Sources&amp;Uses'!$B$12/12)</f>
        <v>-6.5425604169206223E-14</v>
      </c>
      <c r="K195" s="121">
        <f t="shared" si="36"/>
        <v>-1.0533522271242202E-11</v>
      </c>
      <c r="M195" s="57">
        <f t="shared" si="46"/>
        <v>203</v>
      </c>
      <c r="N195" s="63">
        <f t="shared" si="37"/>
        <v>0</v>
      </c>
      <c r="O195" s="121">
        <f>P194*'Capital Sources&amp;Uses'!$C$12/12</f>
        <v>0</v>
      </c>
      <c r="P195" s="121">
        <f t="shared" si="38"/>
        <v>0</v>
      </c>
      <c r="R195" s="116">
        <f t="shared" si="47"/>
        <v>215</v>
      </c>
      <c r="S195" s="121">
        <f t="shared" si="39"/>
        <v>0</v>
      </c>
      <c r="T195" s="121">
        <f>U194*'Capital Sources&amp;Uses'!$D$12/12</f>
        <v>0</v>
      </c>
      <c r="U195" s="121">
        <f t="shared" si="40"/>
        <v>0</v>
      </c>
      <c r="W195" s="116">
        <f t="shared" si="48"/>
        <v>227</v>
      </c>
      <c r="X195" s="121">
        <f t="shared" si="41"/>
        <v>0</v>
      </c>
      <c r="Y195" s="121">
        <f>Z194*'Capital Sources&amp;Uses'!$E$12/12</f>
        <v>0</v>
      </c>
      <c r="Z195" s="121">
        <f t="shared" si="42"/>
        <v>0</v>
      </c>
      <c r="AB195" s="116">
        <f t="shared" si="49"/>
        <v>239</v>
      </c>
      <c r="AC195" s="123">
        <f t="shared" si="43"/>
        <v>0</v>
      </c>
      <c r="AD195" s="123">
        <f>AE194*'Capital Sources&amp;Uses'!$F$12/12</f>
        <v>0</v>
      </c>
      <c r="AE195" s="123">
        <f t="shared" si="44"/>
        <v>0</v>
      </c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</row>
    <row r="196" spans="8:60" ht="16" thickTop="1" thickBot="1">
      <c r="H196" s="116">
        <f t="shared" si="45"/>
        <v>192</v>
      </c>
      <c r="I196" s="121">
        <f t="shared" si="35"/>
        <v>0</v>
      </c>
      <c r="J196" s="121">
        <f>K195*('Capital Sources&amp;Uses'!$B$12/12)</f>
        <v>-6.5834514195263765E-14</v>
      </c>
      <c r="K196" s="121">
        <f t="shared" si="36"/>
        <v>-1.0599356785437465E-11</v>
      </c>
      <c r="M196" s="57">
        <f t="shared" si="46"/>
        <v>204</v>
      </c>
      <c r="N196" s="63">
        <f t="shared" si="37"/>
        <v>0</v>
      </c>
      <c r="O196" s="121">
        <f>P195*'Capital Sources&amp;Uses'!$C$12/12</f>
        <v>0</v>
      </c>
      <c r="P196" s="121">
        <f t="shared" si="38"/>
        <v>0</v>
      </c>
      <c r="R196" s="116">
        <f t="shared" si="47"/>
        <v>216</v>
      </c>
      <c r="S196" s="121">
        <f t="shared" si="39"/>
        <v>0</v>
      </c>
      <c r="T196" s="121">
        <f>U195*'Capital Sources&amp;Uses'!$D$12/12</f>
        <v>0</v>
      </c>
      <c r="U196" s="121">
        <f t="shared" si="40"/>
        <v>0</v>
      </c>
      <c r="W196" s="116">
        <f t="shared" si="48"/>
        <v>228</v>
      </c>
      <c r="X196" s="121">
        <f t="shared" si="41"/>
        <v>0</v>
      </c>
      <c r="Y196" s="121">
        <f>Z195*'Capital Sources&amp;Uses'!$E$12/12</f>
        <v>0</v>
      </c>
      <c r="Z196" s="121">
        <f t="shared" si="42"/>
        <v>0</v>
      </c>
      <c r="AB196" s="116">
        <f t="shared" si="49"/>
        <v>240</v>
      </c>
      <c r="AC196" s="123">
        <f t="shared" si="43"/>
        <v>0</v>
      </c>
      <c r="AD196" s="123">
        <f>AE195*'Capital Sources&amp;Uses'!$F$12/12</f>
        <v>0</v>
      </c>
      <c r="AE196" s="123">
        <f t="shared" si="44"/>
        <v>0</v>
      </c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</row>
    <row r="197" spans="8:60" ht="16" thickTop="1" thickBot="1">
      <c r="H197" s="116">
        <f t="shared" si="45"/>
        <v>193</v>
      </c>
      <c r="I197" s="121">
        <f t="shared" si="35"/>
        <v>0</v>
      </c>
      <c r="J197" s="121">
        <f>K196*('Capital Sources&amp;Uses'!$B$12/12)</f>
        <v>-6.6245979908984157E-14</v>
      </c>
      <c r="K197" s="121">
        <f t="shared" si="36"/>
        <v>-1.0665602765346449E-11</v>
      </c>
      <c r="M197" s="57">
        <f t="shared" si="46"/>
        <v>205</v>
      </c>
      <c r="N197" s="63">
        <f t="shared" si="37"/>
        <v>0</v>
      </c>
      <c r="O197" s="121">
        <f>P196*'Capital Sources&amp;Uses'!$C$12/12</f>
        <v>0</v>
      </c>
      <c r="P197" s="121">
        <f t="shared" si="38"/>
        <v>0</v>
      </c>
      <c r="R197" s="116">
        <f t="shared" si="47"/>
        <v>217</v>
      </c>
      <c r="S197" s="121">
        <f t="shared" si="39"/>
        <v>0</v>
      </c>
      <c r="T197" s="121">
        <f>U196*'Capital Sources&amp;Uses'!$D$12/12</f>
        <v>0</v>
      </c>
      <c r="U197" s="121">
        <f t="shared" si="40"/>
        <v>0</v>
      </c>
      <c r="W197" s="116">
        <f t="shared" si="48"/>
        <v>229</v>
      </c>
      <c r="X197" s="121">
        <f t="shared" si="41"/>
        <v>0</v>
      </c>
      <c r="Y197" s="121">
        <f>Z196*'Capital Sources&amp;Uses'!$E$12/12</f>
        <v>0</v>
      </c>
      <c r="Z197" s="121">
        <f t="shared" si="42"/>
        <v>0</v>
      </c>
      <c r="AB197" s="116">
        <f t="shared" si="49"/>
        <v>241</v>
      </c>
      <c r="AC197" s="123">
        <f t="shared" si="43"/>
        <v>0</v>
      </c>
      <c r="AD197" s="123">
        <f>AE196*'Capital Sources&amp;Uses'!$F$12/12</f>
        <v>0</v>
      </c>
      <c r="AE197" s="123">
        <f t="shared" si="44"/>
        <v>0</v>
      </c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</row>
    <row r="198" spans="8:60" ht="16" thickTop="1" thickBot="1">
      <c r="H198" s="116">
        <f t="shared" si="45"/>
        <v>194</v>
      </c>
      <c r="I198" s="121">
        <f t="shared" ref="I198:I244" si="50">IF(K197&gt;0.001, $I$5, 0)</f>
        <v>0</v>
      </c>
      <c r="J198" s="121">
        <f>K197*('Capital Sources&amp;Uses'!$B$12/12)</f>
        <v>-6.6660017283415301E-14</v>
      </c>
      <c r="K198" s="121">
        <f t="shared" si="36"/>
        <v>-1.0732262782629865E-11</v>
      </c>
      <c r="M198" s="57">
        <f t="shared" si="46"/>
        <v>206</v>
      </c>
      <c r="N198" s="63">
        <f t="shared" si="37"/>
        <v>0</v>
      </c>
      <c r="O198" s="121">
        <f>P197*'Capital Sources&amp;Uses'!$C$12/12</f>
        <v>0</v>
      </c>
      <c r="P198" s="121">
        <f t="shared" si="38"/>
        <v>0</v>
      </c>
      <c r="R198" s="116">
        <f t="shared" si="47"/>
        <v>218</v>
      </c>
      <c r="S198" s="121">
        <f t="shared" si="39"/>
        <v>0</v>
      </c>
      <c r="T198" s="121">
        <f>U197*'Capital Sources&amp;Uses'!$D$12/12</f>
        <v>0</v>
      </c>
      <c r="U198" s="121">
        <f t="shared" si="40"/>
        <v>0</v>
      </c>
      <c r="W198" s="116">
        <f t="shared" si="48"/>
        <v>230</v>
      </c>
      <c r="X198" s="121">
        <f t="shared" si="41"/>
        <v>0</v>
      </c>
      <c r="Y198" s="121">
        <f>Z197*'Capital Sources&amp;Uses'!$E$12/12</f>
        <v>0</v>
      </c>
      <c r="Z198" s="121">
        <f t="shared" si="42"/>
        <v>0</v>
      </c>
      <c r="AB198" s="116">
        <f t="shared" si="49"/>
        <v>242</v>
      </c>
      <c r="AC198" s="123">
        <f t="shared" si="43"/>
        <v>0</v>
      </c>
      <c r="AD198" s="123">
        <f>AE197*'Capital Sources&amp;Uses'!$F$12/12</f>
        <v>0</v>
      </c>
      <c r="AE198" s="123">
        <f t="shared" si="44"/>
        <v>0</v>
      </c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</row>
    <row r="199" spans="8:60" ht="16" thickTop="1" thickBot="1">
      <c r="H199" s="116">
        <f t="shared" si="45"/>
        <v>195</v>
      </c>
      <c r="I199" s="121">
        <f t="shared" si="50"/>
        <v>0</v>
      </c>
      <c r="J199" s="121">
        <f>K198*('Capital Sources&amp;Uses'!$B$12/12)</f>
        <v>-6.7076642391436658E-14</v>
      </c>
      <c r="K199" s="121">
        <f t="shared" ref="K199:K244" si="51">K198-I199+J199</f>
        <v>-1.0799339425021301E-11</v>
      </c>
      <c r="M199" s="57">
        <f t="shared" si="46"/>
        <v>207</v>
      </c>
      <c r="N199" s="63">
        <f t="shared" ref="N199:N244" si="52">IF(P198&gt;0.001,N198,0)</f>
        <v>0</v>
      </c>
      <c r="O199" s="121">
        <f>P198*'Capital Sources&amp;Uses'!$C$12/12</f>
        <v>0</v>
      </c>
      <c r="P199" s="121">
        <f t="shared" ref="P199:P244" si="53">P198-N199+O199</f>
        <v>0</v>
      </c>
      <c r="R199" s="116">
        <f t="shared" si="47"/>
        <v>219</v>
      </c>
      <c r="S199" s="121">
        <f t="shared" ref="S199:S243" si="54">IF(U198&gt;0.001,S198,0)</f>
        <v>0</v>
      </c>
      <c r="T199" s="121">
        <f>U198*'Capital Sources&amp;Uses'!$D$12/12</f>
        <v>0</v>
      </c>
      <c r="U199" s="121">
        <f t="shared" ref="U199:U244" si="55">U198-S199+T199</f>
        <v>0</v>
      </c>
      <c r="W199" s="116">
        <f t="shared" si="48"/>
        <v>231</v>
      </c>
      <c r="X199" s="121">
        <f t="shared" ref="X199:X244" si="56">IF(Z198&gt;0.001,X198,0)</f>
        <v>0</v>
      </c>
      <c r="Y199" s="121">
        <f>Z198*'Capital Sources&amp;Uses'!$E$12/12</f>
        <v>0</v>
      </c>
      <c r="Z199" s="121">
        <f t="shared" ref="Z199:Z244" si="57">Z198-X199+Y199</f>
        <v>0</v>
      </c>
      <c r="AB199" s="116">
        <f t="shared" si="49"/>
        <v>243</v>
      </c>
      <c r="AC199" s="123">
        <f t="shared" ref="AC199:AC244" si="58">IF(AE198&gt;0.001,AC198,0)</f>
        <v>0</v>
      </c>
      <c r="AD199" s="123">
        <f>AE198*'Capital Sources&amp;Uses'!$F$12/12</f>
        <v>0</v>
      </c>
      <c r="AE199" s="123">
        <f t="shared" ref="AE199:AE244" si="59">AE198-AC199+AD199</f>
        <v>0</v>
      </c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</row>
    <row r="200" spans="8:60" ht="16" thickTop="1" thickBot="1">
      <c r="H200" s="116">
        <f t="shared" si="45"/>
        <v>196</v>
      </c>
      <c r="I200" s="121">
        <f t="shared" si="50"/>
        <v>0</v>
      </c>
      <c r="J200" s="121">
        <f>K199*('Capital Sources&amp;Uses'!$B$12/12)</f>
        <v>-6.7495871406383129E-14</v>
      </c>
      <c r="K200" s="121">
        <f t="shared" si="51"/>
        <v>-1.0866835296427684E-11</v>
      </c>
      <c r="M200" s="57">
        <f t="shared" si="46"/>
        <v>208</v>
      </c>
      <c r="N200" s="63">
        <f t="shared" si="52"/>
        <v>0</v>
      </c>
      <c r="O200" s="121">
        <f>P199*'Capital Sources&amp;Uses'!$C$12/12</f>
        <v>0</v>
      </c>
      <c r="P200" s="121">
        <f t="shared" si="53"/>
        <v>0</v>
      </c>
      <c r="R200" s="116">
        <f t="shared" si="47"/>
        <v>220</v>
      </c>
      <c r="S200" s="121">
        <f t="shared" si="54"/>
        <v>0</v>
      </c>
      <c r="T200" s="121">
        <f>U199*'Capital Sources&amp;Uses'!$D$12/12</f>
        <v>0</v>
      </c>
      <c r="U200" s="121">
        <f t="shared" si="55"/>
        <v>0</v>
      </c>
      <c r="W200" s="116">
        <f t="shared" si="48"/>
        <v>232</v>
      </c>
      <c r="X200" s="121">
        <f t="shared" si="56"/>
        <v>0</v>
      </c>
      <c r="Y200" s="121">
        <f>Z199*'Capital Sources&amp;Uses'!$E$12/12</f>
        <v>0</v>
      </c>
      <c r="Z200" s="121">
        <f t="shared" si="57"/>
        <v>0</v>
      </c>
      <c r="AB200" s="116">
        <f t="shared" si="49"/>
        <v>244</v>
      </c>
      <c r="AC200" s="123">
        <f t="shared" si="58"/>
        <v>0</v>
      </c>
      <c r="AD200" s="123">
        <f>AE199*'Capital Sources&amp;Uses'!$F$12/12</f>
        <v>0</v>
      </c>
      <c r="AE200" s="123">
        <f t="shared" si="59"/>
        <v>0</v>
      </c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</row>
    <row r="201" spans="8:60" ht="16" thickTop="1" thickBot="1">
      <c r="H201" s="116">
        <f t="shared" si="45"/>
        <v>197</v>
      </c>
      <c r="I201" s="121">
        <f t="shared" si="50"/>
        <v>0</v>
      </c>
      <c r="J201" s="121">
        <f>K200*('Capital Sources&amp;Uses'!$B$12/12)</f>
        <v>-6.7917720602673017E-14</v>
      </c>
      <c r="K201" s="121">
        <f t="shared" si="51"/>
        <v>-1.0934753017030356E-11</v>
      </c>
      <c r="M201" s="57">
        <f t="shared" si="46"/>
        <v>209</v>
      </c>
      <c r="N201" s="63">
        <f t="shared" si="52"/>
        <v>0</v>
      </c>
      <c r="O201" s="121">
        <f>P200*'Capital Sources&amp;Uses'!$C$12/12</f>
        <v>0</v>
      </c>
      <c r="P201" s="121">
        <f t="shared" si="53"/>
        <v>0</v>
      </c>
      <c r="R201" s="116">
        <f t="shared" si="47"/>
        <v>221</v>
      </c>
      <c r="S201" s="121">
        <f t="shared" si="54"/>
        <v>0</v>
      </c>
      <c r="T201" s="121">
        <f>U200*'Capital Sources&amp;Uses'!$D$12/12</f>
        <v>0</v>
      </c>
      <c r="U201" s="121">
        <f t="shared" si="55"/>
        <v>0</v>
      </c>
      <c r="W201" s="116">
        <f t="shared" si="48"/>
        <v>233</v>
      </c>
      <c r="X201" s="121">
        <f t="shared" si="56"/>
        <v>0</v>
      </c>
      <c r="Y201" s="121">
        <f>Z200*'Capital Sources&amp;Uses'!$E$12/12</f>
        <v>0</v>
      </c>
      <c r="Z201" s="121">
        <f t="shared" si="57"/>
        <v>0</v>
      </c>
      <c r="AB201" s="116">
        <f t="shared" si="49"/>
        <v>245</v>
      </c>
      <c r="AC201" s="123">
        <f t="shared" si="58"/>
        <v>0</v>
      </c>
      <c r="AD201" s="123">
        <f>AE200*'Capital Sources&amp;Uses'!$F$12/12</f>
        <v>0</v>
      </c>
      <c r="AE201" s="123">
        <f t="shared" si="59"/>
        <v>0</v>
      </c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  <c r="BC201" s="62"/>
      <c r="BD201" s="62"/>
      <c r="BE201" s="62"/>
      <c r="BF201" s="62"/>
      <c r="BG201" s="62"/>
      <c r="BH201" s="62"/>
    </row>
    <row r="202" spans="8:60" ht="16" thickTop="1" thickBot="1">
      <c r="H202" s="116">
        <f t="shared" si="45"/>
        <v>198</v>
      </c>
      <c r="I202" s="121">
        <f t="shared" si="50"/>
        <v>0</v>
      </c>
      <c r="J202" s="121">
        <f>K201*('Capital Sources&amp;Uses'!$B$12/12)</f>
        <v>-6.8342206356439728E-14</v>
      </c>
      <c r="K202" s="121">
        <f t="shared" si="51"/>
        <v>-1.1003095223386796E-11</v>
      </c>
      <c r="M202" s="57">
        <f t="shared" si="46"/>
        <v>210</v>
      </c>
      <c r="N202" s="63">
        <f t="shared" si="52"/>
        <v>0</v>
      </c>
      <c r="O202" s="121">
        <f>P201*'Capital Sources&amp;Uses'!$C$12/12</f>
        <v>0</v>
      </c>
      <c r="P202" s="121">
        <f t="shared" si="53"/>
        <v>0</v>
      </c>
      <c r="R202" s="116">
        <f t="shared" si="47"/>
        <v>222</v>
      </c>
      <c r="S202" s="121">
        <f t="shared" si="54"/>
        <v>0</v>
      </c>
      <c r="T202" s="121">
        <f>U201*'Capital Sources&amp;Uses'!$D$12/12</f>
        <v>0</v>
      </c>
      <c r="U202" s="121">
        <f t="shared" si="55"/>
        <v>0</v>
      </c>
      <c r="W202" s="116">
        <f t="shared" si="48"/>
        <v>234</v>
      </c>
      <c r="X202" s="121">
        <f t="shared" si="56"/>
        <v>0</v>
      </c>
      <c r="Y202" s="121">
        <f>Z201*'Capital Sources&amp;Uses'!$E$12/12</f>
        <v>0</v>
      </c>
      <c r="Z202" s="121">
        <f t="shared" si="57"/>
        <v>0</v>
      </c>
      <c r="AB202" s="116">
        <f t="shared" si="49"/>
        <v>246</v>
      </c>
      <c r="AC202" s="123">
        <f t="shared" si="58"/>
        <v>0</v>
      </c>
      <c r="AD202" s="123">
        <f>AE201*'Capital Sources&amp;Uses'!$F$12/12</f>
        <v>0</v>
      </c>
      <c r="AE202" s="123">
        <f t="shared" si="59"/>
        <v>0</v>
      </c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/>
    </row>
    <row r="203" spans="8:60" ht="16" thickTop="1" thickBot="1">
      <c r="H203" s="116">
        <f t="shared" si="45"/>
        <v>199</v>
      </c>
      <c r="I203" s="121">
        <f t="shared" si="50"/>
        <v>0</v>
      </c>
      <c r="J203" s="121">
        <f>K202*('Capital Sources&amp;Uses'!$B$12/12)</f>
        <v>-6.8769345146167474E-14</v>
      </c>
      <c r="K203" s="121">
        <f t="shared" si="51"/>
        <v>-1.1071864568532963E-11</v>
      </c>
      <c r="M203" s="57">
        <f t="shared" si="46"/>
        <v>211</v>
      </c>
      <c r="N203" s="63">
        <f t="shared" si="52"/>
        <v>0</v>
      </c>
      <c r="O203" s="121">
        <f>P202*'Capital Sources&amp;Uses'!$C$12/12</f>
        <v>0</v>
      </c>
      <c r="P203" s="121">
        <f t="shared" si="53"/>
        <v>0</v>
      </c>
      <c r="R203" s="116">
        <f t="shared" si="47"/>
        <v>223</v>
      </c>
      <c r="S203" s="121">
        <f t="shared" si="54"/>
        <v>0</v>
      </c>
      <c r="T203" s="121">
        <f>U202*'Capital Sources&amp;Uses'!$D$12/12</f>
        <v>0</v>
      </c>
      <c r="U203" s="121">
        <f t="shared" si="55"/>
        <v>0</v>
      </c>
      <c r="W203" s="116">
        <f t="shared" si="48"/>
        <v>235</v>
      </c>
      <c r="X203" s="121">
        <f t="shared" si="56"/>
        <v>0</v>
      </c>
      <c r="Y203" s="121">
        <f>Z202*'Capital Sources&amp;Uses'!$E$12/12</f>
        <v>0</v>
      </c>
      <c r="Z203" s="121">
        <f t="shared" si="57"/>
        <v>0</v>
      </c>
      <c r="AB203" s="116">
        <f t="shared" si="49"/>
        <v>247</v>
      </c>
      <c r="AC203" s="123">
        <f t="shared" si="58"/>
        <v>0</v>
      </c>
      <c r="AD203" s="123">
        <f>AE202*'Capital Sources&amp;Uses'!$F$12/12</f>
        <v>0</v>
      </c>
      <c r="AE203" s="123">
        <f t="shared" si="59"/>
        <v>0</v>
      </c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</row>
    <row r="204" spans="8:60" ht="16" thickTop="1" thickBot="1">
      <c r="H204" s="116">
        <f t="shared" si="45"/>
        <v>200</v>
      </c>
      <c r="I204" s="121">
        <f t="shared" si="50"/>
        <v>0</v>
      </c>
      <c r="J204" s="121">
        <f>K203*('Capital Sources&amp;Uses'!$B$12/12)</f>
        <v>-6.9199153553331013E-14</v>
      </c>
      <c r="K204" s="121">
        <f t="shared" si="51"/>
        <v>-1.1141063722086294E-11</v>
      </c>
      <c r="M204" s="57">
        <f t="shared" si="46"/>
        <v>212</v>
      </c>
      <c r="N204" s="63">
        <f t="shared" si="52"/>
        <v>0</v>
      </c>
      <c r="O204" s="121">
        <f>P203*'Capital Sources&amp;Uses'!$C$12/12</f>
        <v>0</v>
      </c>
      <c r="P204" s="121">
        <f t="shared" si="53"/>
        <v>0</v>
      </c>
      <c r="R204" s="116">
        <f t="shared" si="47"/>
        <v>224</v>
      </c>
      <c r="S204" s="121">
        <f t="shared" si="54"/>
        <v>0</v>
      </c>
      <c r="T204" s="121">
        <f>U203*'Capital Sources&amp;Uses'!$D$12/12</f>
        <v>0</v>
      </c>
      <c r="U204" s="121">
        <f t="shared" si="55"/>
        <v>0</v>
      </c>
      <c r="W204" s="116">
        <f t="shared" si="48"/>
        <v>236</v>
      </c>
      <c r="X204" s="121">
        <f t="shared" si="56"/>
        <v>0</v>
      </c>
      <c r="Y204" s="121">
        <f>Z203*'Capital Sources&amp;Uses'!$E$12/12</f>
        <v>0</v>
      </c>
      <c r="Z204" s="121">
        <f t="shared" si="57"/>
        <v>0</v>
      </c>
      <c r="AB204" s="116">
        <f t="shared" si="49"/>
        <v>248</v>
      </c>
      <c r="AC204" s="123">
        <f t="shared" si="58"/>
        <v>0</v>
      </c>
      <c r="AD204" s="123">
        <f>AE203*'Capital Sources&amp;Uses'!$F$12/12</f>
        <v>0</v>
      </c>
      <c r="AE204" s="123">
        <f t="shared" si="59"/>
        <v>0</v>
      </c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</row>
    <row r="205" spans="8:60" ht="16" thickTop="1" thickBot="1">
      <c r="H205" s="116">
        <f t="shared" si="45"/>
        <v>201</v>
      </c>
      <c r="I205" s="121">
        <f t="shared" si="50"/>
        <v>0</v>
      </c>
      <c r="J205" s="121">
        <f>K204*('Capital Sources&amp;Uses'!$B$12/12)</f>
        <v>-6.9631648263039328E-14</v>
      </c>
      <c r="K205" s="121">
        <f t="shared" si="51"/>
        <v>-1.1210695370349333E-11</v>
      </c>
      <c r="M205" s="57">
        <f t="shared" si="46"/>
        <v>213</v>
      </c>
      <c r="N205" s="63">
        <f t="shared" si="52"/>
        <v>0</v>
      </c>
      <c r="O205" s="121">
        <f>P204*'Capital Sources&amp;Uses'!$C$12/12</f>
        <v>0</v>
      </c>
      <c r="P205" s="121">
        <f t="shared" si="53"/>
        <v>0</v>
      </c>
      <c r="R205" s="116">
        <f t="shared" si="47"/>
        <v>225</v>
      </c>
      <c r="S205" s="121">
        <f t="shared" si="54"/>
        <v>0</v>
      </c>
      <c r="T205" s="121">
        <f>U204*'Capital Sources&amp;Uses'!$D$12/12</f>
        <v>0</v>
      </c>
      <c r="U205" s="121">
        <f t="shared" si="55"/>
        <v>0</v>
      </c>
      <c r="W205" s="116">
        <f t="shared" si="48"/>
        <v>237</v>
      </c>
      <c r="X205" s="121">
        <f t="shared" si="56"/>
        <v>0</v>
      </c>
      <c r="Y205" s="121">
        <f>Z204*'Capital Sources&amp;Uses'!$E$12/12</f>
        <v>0</v>
      </c>
      <c r="Z205" s="121">
        <f t="shared" si="57"/>
        <v>0</v>
      </c>
      <c r="AB205" s="116">
        <f t="shared" si="49"/>
        <v>249</v>
      </c>
      <c r="AC205" s="123">
        <f t="shared" si="58"/>
        <v>0</v>
      </c>
      <c r="AD205" s="123">
        <f>AE204*'Capital Sources&amp;Uses'!$F$12/12</f>
        <v>0</v>
      </c>
      <c r="AE205" s="123">
        <f t="shared" si="59"/>
        <v>0</v>
      </c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</row>
    <row r="206" spans="8:60" ht="16" thickTop="1" thickBot="1">
      <c r="H206" s="116">
        <f t="shared" si="45"/>
        <v>202</v>
      </c>
      <c r="I206" s="121">
        <f t="shared" si="50"/>
        <v>0</v>
      </c>
      <c r="J206" s="121">
        <f>K205*('Capital Sources&amp;Uses'!$B$12/12)</f>
        <v>-7.0066846064683323E-14</v>
      </c>
      <c r="K206" s="121">
        <f t="shared" si="51"/>
        <v>-1.1280762216414016E-11</v>
      </c>
      <c r="M206" s="57">
        <f t="shared" si="46"/>
        <v>214</v>
      </c>
      <c r="N206" s="63">
        <f t="shared" si="52"/>
        <v>0</v>
      </c>
      <c r="O206" s="121">
        <f>P205*'Capital Sources&amp;Uses'!$C$12/12</f>
        <v>0</v>
      </c>
      <c r="P206" s="121">
        <f t="shared" si="53"/>
        <v>0</v>
      </c>
      <c r="R206" s="116">
        <f t="shared" si="47"/>
        <v>226</v>
      </c>
      <c r="S206" s="121">
        <f t="shared" si="54"/>
        <v>0</v>
      </c>
      <c r="T206" s="121">
        <f>U205*'Capital Sources&amp;Uses'!$D$12/12</f>
        <v>0</v>
      </c>
      <c r="U206" s="121">
        <f t="shared" si="55"/>
        <v>0</v>
      </c>
      <c r="W206" s="116">
        <f t="shared" si="48"/>
        <v>238</v>
      </c>
      <c r="X206" s="121">
        <f t="shared" si="56"/>
        <v>0</v>
      </c>
      <c r="Y206" s="121">
        <f>Z205*'Capital Sources&amp;Uses'!$E$12/12</f>
        <v>0</v>
      </c>
      <c r="Z206" s="121">
        <f t="shared" si="57"/>
        <v>0</v>
      </c>
      <c r="AB206" s="116">
        <f t="shared" si="49"/>
        <v>250</v>
      </c>
      <c r="AC206" s="123">
        <f t="shared" si="58"/>
        <v>0</v>
      </c>
      <c r="AD206" s="123">
        <f>AE205*'Capital Sources&amp;Uses'!$F$12/12</f>
        <v>0</v>
      </c>
      <c r="AE206" s="123">
        <f t="shared" si="59"/>
        <v>0</v>
      </c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</row>
    <row r="207" spans="8:60" ht="16" thickTop="1" thickBot="1">
      <c r="H207" s="116">
        <f t="shared" si="45"/>
        <v>203</v>
      </c>
      <c r="I207" s="121">
        <f t="shared" si="50"/>
        <v>0</v>
      </c>
      <c r="J207" s="121">
        <f>K206*('Capital Sources&amp;Uses'!$B$12/12)</f>
        <v>-7.0504763852587598E-14</v>
      </c>
      <c r="K207" s="121">
        <f t="shared" si="51"/>
        <v>-1.1351266980266603E-11</v>
      </c>
      <c r="M207" s="57">
        <f t="shared" si="46"/>
        <v>215</v>
      </c>
      <c r="N207" s="63">
        <f t="shared" si="52"/>
        <v>0</v>
      </c>
      <c r="O207" s="121">
        <f>P206*'Capital Sources&amp;Uses'!$C$12/12</f>
        <v>0</v>
      </c>
      <c r="P207" s="121">
        <f t="shared" si="53"/>
        <v>0</v>
      </c>
      <c r="R207" s="116">
        <f t="shared" si="47"/>
        <v>227</v>
      </c>
      <c r="S207" s="121">
        <f t="shared" si="54"/>
        <v>0</v>
      </c>
      <c r="T207" s="121">
        <f>U206*'Capital Sources&amp;Uses'!$D$12/12</f>
        <v>0</v>
      </c>
      <c r="U207" s="121">
        <f t="shared" si="55"/>
        <v>0</v>
      </c>
      <c r="W207" s="116">
        <f t="shared" si="48"/>
        <v>239</v>
      </c>
      <c r="X207" s="121">
        <f t="shared" si="56"/>
        <v>0</v>
      </c>
      <c r="Y207" s="121">
        <f>Z206*'Capital Sources&amp;Uses'!$E$12/12</f>
        <v>0</v>
      </c>
      <c r="Z207" s="121">
        <f t="shared" si="57"/>
        <v>0</v>
      </c>
      <c r="AB207" s="116">
        <f t="shared" si="49"/>
        <v>251</v>
      </c>
      <c r="AC207" s="123">
        <f t="shared" si="58"/>
        <v>0</v>
      </c>
      <c r="AD207" s="123">
        <f>AE206*'Capital Sources&amp;Uses'!$F$12/12</f>
        <v>0</v>
      </c>
      <c r="AE207" s="123">
        <f t="shared" si="59"/>
        <v>0</v>
      </c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</row>
    <row r="208" spans="8:60" ht="16" thickTop="1" thickBot="1">
      <c r="H208" s="116">
        <f t="shared" si="45"/>
        <v>204</v>
      </c>
      <c r="I208" s="121">
        <f t="shared" si="50"/>
        <v>0</v>
      </c>
      <c r="J208" s="121">
        <f>K207*('Capital Sources&amp;Uses'!$B$12/12)</f>
        <v>-7.0945418626666264E-14</v>
      </c>
      <c r="K208" s="121">
        <f t="shared" si="51"/>
        <v>-1.1422212398893268E-11</v>
      </c>
      <c r="M208" s="57">
        <f t="shared" si="46"/>
        <v>216</v>
      </c>
      <c r="N208" s="63">
        <f t="shared" si="52"/>
        <v>0</v>
      </c>
      <c r="O208" s="121">
        <f>P207*'Capital Sources&amp;Uses'!$C$12/12</f>
        <v>0</v>
      </c>
      <c r="P208" s="121">
        <f t="shared" si="53"/>
        <v>0</v>
      </c>
      <c r="R208" s="116">
        <f t="shared" si="47"/>
        <v>228</v>
      </c>
      <c r="S208" s="121">
        <f t="shared" si="54"/>
        <v>0</v>
      </c>
      <c r="T208" s="121">
        <f>U207*'Capital Sources&amp;Uses'!$D$12/12</f>
        <v>0</v>
      </c>
      <c r="U208" s="121">
        <f t="shared" si="55"/>
        <v>0</v>
      </c>
      <c r="W208" s="116">
        <f t="shared" si="48"/>
        <v>240</v>
      </c>
      <c r="X208" s="121">
        <f t="shared" si="56"/>
        <v>0</v>
      </c>
      <c r="Y208" s="121">
        <f>Z207*'Capital Sources&amp;Uses'!$E$12/12</f>
        <v>0</v>
      </c>
      <c r="Z208" s="121">
        <f t="shared" si="57"/>
        <v>0</v>
      </c>
      <c r="AB208" s="116">
        <f t="shared" si="49"/>
        <v>252</v>
      </c>
      <c r="AC208" s="123">
        <f t="shared" si="58"/>
        <v>0</v>
      </c>
      <c r="AD208" s="123">
        <f>AE207*'Capital Sources&amp;Uses'!$F$12/12</f>
        <v>0</v>
      </c>
      <c r="AE208" s="123">
        <f t="shared" si="59"/>
        <v>0</v>
      </c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</row>
    <row r="209" spans="8:60" ht="16" thickTop="1" thickBot="1">
      <c r="H209" s="116">
        <f t="shared" si="45"/>
        <v>205</v>
      </c>
      <c r="I209" s="121">
        <f t="shared" si="50"/>
        <v>0</v>
      </c>
      <c r="J209" s="121">
        <f>K208*('Capital Sources&amp;Uses'!$B$12/12)</f>
        <v>-7.1388827493082926E-14</v>
      </c>
      <c r="K209" s="121">
        <f t="shared" si="51"/>
        <v>-1.1493601226386351E-11</v>
      </c>
      <c r="M209" s="57">
        <f t="shared" si="46"/>
        <v>217</v>
      </c>
      <c r="N209" s="63">
        <f t="shared" si="52"/>
        <v>0</v>
      </c>
      <c r="O209" s="121">
        <f>P208*'Capital Sources&amp;Uses'!$C$12/12</f>
        <v>0</v>
      </c>
      <c r="P209" s="121">
        <f t="shared" si="53"/>
        <v>0</v>
      </c>
      <c r="R209" s="116">
        <f t="shared" si="47"/>
        <v>229</v>
      </c>
      <c r="S209" s="121">
        <f t="shared" si="54"/>
        <v>0</v>
      </c>
      <c r="T209" s="121">
        <f>U208*'Capital Sources&amp;Uses'!$D$12/12</f>
        <v>0</v>
      </c>
      <c r="U209" s="121">
        <f t="shared" si="55"/>
        <v>0</v>
      </c>
      <c r="W209" s="116">
        <f t="shared" si="48"/>
        <v>241</v>
      </c>
      <c r="X209" s="121">
        <f t="shared" si="56"/>
        <v>0</v>
      </c>
      <c r="Y209" s="121">
        <f>Z208*'Capital Sources&amp;Uses'!$E$12/12</f>
        <v>0</v>
      </c>
      <c r="Z209" s="121">
        <f t="shared" si="57"/>
        <v>0</v>
      </c>
      <c r="AB209" s="116">
        <f t="shared" si="49"/>
        <v>253</v>
      </c>
      <c r="AC209" s="123">
        <f t="shared" si="58"/>
        <v>0</v>
      </c>
      <c r="AD209" s="123">
        <f>AE208*'Capital Sources&amp;Uses'!$F$12/12</f>
        <v>0</v>
      </c>
      <c r="AE209" s="123">
        <f t="shared" si="59"/>
        <v>0</v>
      </c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62"/>
      <c r="BE209" s="62"/>
      <c r="BF209" s="62"/>
      <c r="BG209" s="62"/>
      <c r="BH209" s="62"/>
    </row>
    <row r="210" spans="8:60" ht="16" thickTop="1" thickBot="1">
      <c r="H210" s="116">
        <f t="shared" si="45"/>
        <v>206</v>
      </c>
      <c r="I210" s="121">
        <f t="shared" si="50"/>
        <v>0</v>
      </c>
      <c r="J210" s="121">
        <f>K209*('Capital Sources&amp;Uses'!$B$12/12)</f>
        <v>-7.1835007664914685E-14</v>
      </c>
      <c r="K210" s="121">
        <f t="shared" si="51"/>
        <v>-1.1565436234051265E-11</v>
      </c>
      <c r="M210" s="57">
        <f t="shared" si="46"/>
        <v>218</v>
      </c>
      <c r="N210" s="63">
        <f t="shared" si="52"/>
        <v>0</v>
      </c>
      <c r="O210" s="121">
        <f>P209*'Capital Sources&amp;Uses'!$C$12/12</f>
        <v>0</v>
      </c>
      <c r="P210" s="121">
        <f t="shared" si="53"/>
        <v>0</v>
      </c>
      <c r="R210" s="116">
        <f t="shared" si="47"/>
        <v>230</v>
      </c>
      <c r="S210" s="121">
        <f t="shared" si="54"/>
        <v>0</v>
      </c>
      <c r="T210" s="121">
        <f>U209*'Capital Sources&amp;Uses'!$D$12/12</f>
        <v>0</v>
      </c>
      <c r="U210" s="121">
        <f t="shared" si="55"/>
        <v>0</v>
      </c>
      <c r="W210" s="116">
        <f t="shared" si="48"/>
        <v>242</v>
      </c>
      <c r="X210" s="121">
        <f t="shared" si="56"/>
        <v>0</v>
      </c>
      <c r="Y210" s="121">
        <f>Z209*'Capital Sources&amp;Uses'!$E$12/12</f>
        <v>0</v>
      </c>
      <c r="Z210" s="121">
        <f t="shared" si="57"/>
        <v>0</v>
      </c>
      <c r="AB210" s="116">
        <f t="shared" si="49"/>
        <v>254</v>
      </c>
      <c r="AC210" s="123">
        <f t="shared" si="58"/>
        <v>0</v>
      </c>
      <c r="AD210" s="123">
        <f>AE209*'Capital Sources&amp;Uses'!$F$12/12</f>
        <v>0</v>
      </c>
      <c r="AE210" s="123">
        <f t="shared" si="59"/>
        <v>0</v>
      </c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</row>
    <row r="211" spans="8:60" ht="16" thickTop="1" thickBot="1">
      <c r="H211" s="116">
        <f t="shared" si="45"/>
        <v>207</v>
      </c>
      <c r="I211" s="121">
        <f t="shared" si="50"/>
        <v>0</v>
      </c>
      <c r="J211" s="121">
        <f>K210*('Capital Sources&amp;Uses'!$B$12/12)</f>
        <v>-7.2283976462820401E-14</v>
      </c>
      <c r="K211" s="121">
        <f t="shared" si="51"/>
        <v>-1.1637720210514086E-11</v>
      </c>
      <c r="M211" s="57">
        <f t="shared" si="46"/>
        <v>219</v>
      </c>
      <c r="N211" s="63">
        <f t="shared" si="52"/>
        <v>0</v>
      </c>
      <c r="O211" s="121">
        <f>P210*'Capital Sources&amp;Uses'!$C$12/12</f>
        <v>0</v>
      </c>
      <c r="P211" s="121">
        <f t="shared" si="53"/>
        <v>0</v>
      </c>
      <c r="R211" s="116">
        <f t="shared" si="47"/>
        <v>231</v>
      </c>
      <c r="S211" s="121">
        <f t="shared" si="54"/>
        <v>0</v>
      </c>
      <c r="T211" s="121">
        <f>U210*'Capital Sources&amp;Uses'!$D$12/12</f>
        <v>0</v>
      </c>
      <c r="U211" s="121">
        <f t="shared" si="55"/>
        <v>0</v>
      </c>
      <c r="W211" s="116">
        <f t="shared" si="48"/>
        <v>243</v>
      </c>
      <c r="X211" s="121">
        <f t="shared" si="56"/>
        <v>0</v>
      </c>
      <c r="Y211" s="121">
        <f>Z210*'Capital Sources&amp;Uses'!$E$12/12</f>
        <v>0</v>
      </c>
      <c r="Z211" s="121">
        <f t="shared" si="57"/>
        <v>0</v>
      </c>
      <c r="AB211" s="116">
        <f t="shared" si="49"/>
        <v>255</v>
      </c>
      <c r="AC211" s="123">
        <f t="shared" si="58"/>
        <v>0</v>
      </c>
      <c r="AD211" s="123">
        <f>AE210*'Capital Sources&amp;Uses'!$F$12/12</f>
        <v>0</v>
      </c>
      <c r="AE211" s="123">
        <f t="shared" si="59"/>
        <v>0</v>
      </c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62"/>
      <c r="BE211" s="62"/>
      <c r="BF211" s="62"/>
      <c r="BG211" s="62"/>
      <c r="BH211" s="62"/>
    </row>
    <row r="212" spans="8:60" ht="16" thickTop="1" thickBot="1">
      <c r="H212" s="116">
        <f t="shared" si="45"/>
        <v>208</v>
      </c>
      <c r="I212" s="121">
        <f t="shared" si="50"/>
        <v>0</v>
      </c>
      <c r="J212" s="121">
        <f>K211*('Capital Sources&amp;Uses'!$B$12/12)</f>
        <v>-7.2735751315713029E-14</v>
      </c>
      <c r="K212" s="121">
        <f t="shared" si="51"/>
        <v>-1.17104559618298E-11</v>
      </c>
      <c r="M212" s="57">
        <f t="shared" si="46"/>
        <v>220</v>
      </c>
      <c r="N212" s="63">
        <f t="shared" si="52"/>
        <v>0</v>
      </c>
      <c r="O212" s="121">
        <f>P211*'Capital Sources&amp;Uses'!$C$12/12</f>
        <v>0</v>
      </c>
      <c r="P212" s="121">
        <f t="shared" si="53"/>
        <v>0</v>
      </c>
      <c r="R212" s="116">
        <f t="shared" si="47"/>
        <v>232</v>
      </c>
      <c r="S212" s="121">
        <f t="shared" si="54"/>
        <v>0</v>
      </c>
      <c r="T212" s="121">
        <f>U211*'Capital Sources&amp;Uses'!$D$12/12</f>
        <v>0</v>
      </c>
      <c r="U212" s="121">
        <f t="shared" si="55"/>
        <v>0</v>
      </c>
      <c r="W212" s="116">
        <f t="shared" si="48"/>
        <v>244</v>
      </c>
      <c r="X212" s="121">
        <f t="shared" si="56"/>
        <v>0</v>
      </c>
      <c r="Y212" s="121">
        <f>Z211*'Capital Sources&amp;Uses'!$E$12/12</f>
        <v>0</v>
      </c>
      <c r="Z212" s="121">
        <f t="shared" si="57"/>
        <v>0</v>
      </c>
      <c r="AB212" s="116">
        <f t="shared" si="49"/>
        <v>256</v>
      </c>
      <c r="AC212" s="123">
        <f t="shared" si="58"/>
        <v>0</v>
      </c>
      <c r="AD212" s="123">
        <f>AE211*'Capital Sources&amp;Uses'!$F$12/12</f>
        <v>0</v>
      </c>
      <c r="AE212" s="123">
        <f t="shared" si="59"/>
        <v>0</v>
      </c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</row>
    <row r="213" spans="8:60" ht="16" thickTop="1" thickBot="1">
      <c r="H213" s="116">
        <f t="shared" si="45"/>
        <v>209</v>
      </c>
      <c r="I213" s="121">
        <f t="shared" si="50"/>
        <v>0</v>
      </c>
      <c r="J213" s="121">
        <f>K212*('Capital Sources&amp;Uses'!$B$12/12)</f>
        <v>-7.3190349761436246E-14</v>
      </c>
      <c r="K213" s="121">
        <f t="shared" si="51"/>
        <v>-1.1783646311591237E-11</v>
      </c>
      <c r="M213" s="57">
        <f t="shared" si="46"/>
        <v>221</v>
      </c>
      <c r="N213" s="63">
        <f t="shared" si="52"/>
        <v>0</v>
      </c>
      <c r="O213" s="121">
        <f>P212*'Capital Sources&amp;Uses'!$C$12/12</f>
        <v>0</v>
      </c>
      <c r="P213" s="121">
        <f t="shared" si="53"/>
        <v>0</v>
      </c>
      <c r="R213" s="116">
        <f t="shared" si="47"/>
        <v>233</v>
      </c>
      <c r="S213" s="121">
        <f t="shared" si="54"/>
        <v>0</v>
      </c>
      <c r="T213" s="121">
        <f>U212*'Capital Sources&amp;Uses'!$D$12/12</f>
        <v>0</v>
      </c>
      <c r="U213" s="121">
        <f t="shared" si="55"/>
        <v>0</v>
      </c>
      <c r="W213" s="116">
        <f t="shared" si="48"/>
        <v>245</v>
      </c>
      <c r="X213" s="121">
        <f t="shared" si="56"/>
        <v>0</v>
      </c>
      <c r="Y213" s="121">
        <f>Z212*'Capital Sources&amp;Uses'!$E$12/12</f>
        <v>0</v>
      </c>
      <c r="Z213" s="121">
        <f t="shared" si="57"/>
        <v>0</v>
      </c>
      <c r="AB213" s="116">
        <f t="shared" si="49"/>
        <v>257</v>
      </c>
      <c r="AC213" s="123">
        <f t="shared" si="58"/>
        <v>0</v>
      </c>
      <c r="AD213" s="123">
        <f>AE212*'Capital Sources&amp;Uses'!$F$12/12</f>
        <v>0</v>
      </c>
      <c r="AE213" s="123">
        <f t="shared" si="59"/>
        <v>0</v>
      </c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</row>
    <row r="214" spans="8:60" ht="16" thickTop="1" thickBot="1">
      <c r="H214" s="116">
        <f t="shared" si="45"/>
        <v>210</v>
      </c>
      <c r="I214" s="121">
        <f t="shared" si="50"/>
        <v>0</v>
      </c>
      <c r="J214" s="121">
        <f>K213*('Capital Sources&amp;Uses'!$B$12/12)</f>
        <v>-7.364778944744522E-14</v>
      </c>
      <c r="K214" s="121">
        <f t="shared" si="51"/>
        <v>-1.1857294101038682E-11</v>
      </c>
      <c r="M214" s="57">
        <f t="shared" si="46"/>
        <v>222</v>
      </c>
      <c r="N214" s="63">
        <f t="shared" si="52"/>
        <v>0</v>
      </c>
      <c r="O214" s="121">
        <f>P213*'Capital Sources&amp;Uses'!$C$12/12</f>
        <v>0</v>
      </c>
      <c r="P214" s="121">
        <f t="shared" si="53"/>
        <v>0</v>
      </c>
      <c r="R214" s="116">
        <f t="shared" si="47"/>
        <v>234</v>
      </c>
      <c r="S214" s="121">
        <f t="shared" si="54"/>
        <v>0</v>
      </c>
      <c r="T214" s="121">
        <f>U213*'Capital Sources&amp;Uses'!$D$12/12</f>
        <v>0</v>
      </c>
      <c r="U214" s="121">
        <f t="shared" si="55"/>
        <v>0</v>
      </c>
      <c r="W214" s="116">
        <f t="shared" si="48"/>
        <v>246</v>
      </c>
      <c r="X214" s="121">
        <f t="shared" si="56"/>
        <v>0</v>
      </c>
      <c r="Y214" s="121">
        <f>Z213*'Capital Sources&amp;Uses'!$E$12/12</f>
        <v>0</v>
      </c>
      <c r="Z214" s="121">
        <f t="shared" si="57"/>
        <v>0</v>
      </c>
      <c r="AB214" s="116">
        <f t="shared" si="49"/>
        <v>258</v>
      </c>
      <c r="AC214" s="123">
        <f t="shared" si="58"/>
        <v>0</v>
      </c>
      <c r="AD214" s="123">
        <f>AE213*'Capital Sources&amp;Uses'!$F$12/12</f>
        <v>0</v>
      </c>
      <c r="AE214" s="123">
        <f t="shared" si="59"/>
        <v>0</v>
      </c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2"/>
      <c r="BF214" s="62"/>
      <c r="BG214" s="62"/>
      <c r="BH214" s="62"/>
    </row>
    <row r="215" spans="8:60" ht="16" thickTop="1" thickBot="1">
      <c r="H215" s="116">
        <f t="shared" si="45"/>
        <v>211</v>
      </c>
      <c r="I215" s="121">
        <f t="shared" si="50"/>
        <v>0</v>
      </c>
      <c r="J215" s="121">
        <f>K214*('Capital Sources&amp;Uses'!$B$12/12)</f>
        <v>-7.4108088131491756E-14</v>
      </c>
      <c r="K215" s="121">
        <f t="shared" si="51"/>
        <v>-1.1931402189170174E-11</v>
      </c>
      <c r="M215" s="57">
        <f t="shared" si="46"/>
        <v>223</v>
      </c>
      <c r="N215" s="63">
        <f t="shared" si="52"/>
        <v>0</v>
      </c>
      <c r="O215" s="121">
        <f>P214*'Capital Sources&amp;Uses'!$C$12/12</f>
        <v>0</v>
      </c>
      <c r="P215" s="121">
        <f t="shared" si="53"/>
        <v>0</v>
      </c>
      <c r="R215" s="116">
        <f t="shared" si="47"/>
        <v>235</v>
      </c>
      <c r="S215" s="121">
        <f t="shared" si="54"/>
        <v>0</v>
      </c>
      <c r="T215" s="121">
        <f>U214*'Capital Sources&amp;Uses'!$D$12/12</f>
        <v>0</v>
      </c>
      <c r="U215" s="121">
        <f t="shared" si="55"/>
        <v>0</v>
      </c>
      <c r="W215" s="116">
        <f t="shared" si="48"/>
        <v>247</v>
      </c>
      <c r="X215" s="121">
        <f t="shared" si="56"/>
        <v>0</v>
      </c>
      <c r="Y215" s="121">
        <f>Z214*'Capital Sources&amp;Uses'!$E$12/12</f>
        <v>0</v>
      </c>
      <c r="Z215" s="121">
        <f t="shared" si="57"/>
        <v>0</v>
      </c>
      <c r="AB215" s="116">
        <f t="shared" si="49"/>
        <v>259</v>
      </c>
      <c r="AC215" s="123">
        <f t="shared" si="58"/>
        <v>0</v>
      </c>
      <c r="AD215" s="123">
        <f>AE214*'Capital Sources&amp;Uses'!$F$12/12</f>
        <v>0</v>
      </c>
      <c r="AE215" s="123">
        <f t="shared" si="59"/>
        <v>0</v>
      </c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2"/>
      <c r="BF215" s="62"/>
      <c r="BG215" s="62"/>
      <c r="BH215" s="62"/>
    </row>
    <row r="216" spans="8:60" ht="16" thickTop="1" thickBot="1">
      <c r="H216" s="116">
        <f t="shared" si="45"/>
        <v>212</v>
      </c>
      <c r="I216" s="121">
        <f t="shared" si="50"/>
        <v>0</v>
      </c>
      <c r="J216" s="121">
        <f>K215*('Capital Sources&amp;Uses'!$B$12/12)</f>
        <v>-7.4571263682313588E-14</v>
      </c>
      <c r="K216" s="121">
        <f t="shared" si="51"/>
        <v>-1.2005973452852488E-11</v>
      </c>
      <c r="M216" s="57">
        <f t="shared" si="46"/>
        <v>224</v>
      </c>
      <c r="N216" s="63">
        <f t="shared" si="52"/>
        <v>0</v>
      </c>
      <c r="O216" s="121">
        <f>P215*'Capital Sources&amp;Uses'!$C$12/12</f>
        <v>0</v>
      </c>
      <c r="P216" s="121">
        <f t="shared" si="53"/>
        <v>0</v>
      </c>
      <c r="R216" s="116">
        <f t="shared" si="47"/>
        <v>236</v>
      </c>
      <c r="S216" s="121">
        <f t="shared" si="54"/>
        <v>0</v>
      </c>
      <c r="T216" s="121">
        <f>U215*'Capital Sources&amp;Uses'!$D$12/12</f>
        <v>0</v>
      </c>
      <c r="U216" s="121">
        <f t="shared" si="55"/>
        <v>0</v>
      </c>
      <c r="W216" s="116">
        <f t="shared" si="48"/>
        <v>248</v>
      </c>
      <c r="X216" s="121">
        <f t="shared" si="56"/>
        <v>0</v>
      </c>
      <c r="Y216" s="121">
        <f>Z215*'Capital Sources&amp;Uses'!$E$12/12</f>
        <v>0</v>
      </c>
      <c r="Z216" s="121">
        <f t="shared" si="57"/>
        <v>0</v>
      </c>
      <c r="AB216" s="116">
        <f t="shared" si="49"/>
        <v>260</v>
      </c>
      <c r="AC216" s="123">
        <f t="shared" si="58"/>
        <v>0</v>
      </c>
      <c r="AD216" s="123">
        <f>AE215*'Capital Sources&amp;Uses'!$F$12/12</f>
        <v>0</v>
      </c>
      <c r="AE216" s="123">
        <f t="shared" si="59"/>
        <v>0</v>
      </c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  <c r="BC216" s="62"/>
      <c r="BD216" s="62"/>
      <c r="BE216" s="62"/>
      <c r="BF216" s="62"/>
      <c r="BG216" s="62"/>
      <c r="BH216" s="62"/>
    </row>
    <row r="217" spans="8:60" ht="16" thickTop="1" thickBot="1">
      <c r="H217" s="116">
        <f t="shared" si="45"/>
        <v>213</v>
      </c>
      <c r="I217" s="121">
        <f t="shared" si="50"/>
        <v>0</v>
      </c>
      <c r="J217" s="121">
        <f>K216*('Capital Sources&amp;Uses'!$B$12/12)</f>
        <v>-7.5037334080328042E-14</v>
      </c>
      <c r="K217" s="121">
        <f t="shared" si="51"/>
        <v>-1.2081010786932817E-11</v>
      </c>
      <c r="M217" s="57">
        <f t="shared" si="46"/>
        <v>225</v>
      </c>
      <c r="N217" s="63">
        <f t="shared" si="52"/>
        <v>0</v>
      </c>
      <c r="O217" s="121">
        <f>P216*'Capital Sources&amp;Uses'!$C$12/12</f>
        <v>0</v>
      </c>
      <c r="P217" s="121">
        <f t="shared" si="53"/>
        <v>0</v>
      </c>
      <c r="R217" s="116">
        <f t="shared" si="47"/>
        <v>237</v>
      </c>
      <c r="S217" s="121">
        <f t="shared" si="54"/>
        <v>0</v>
      </c>
      <c r="T217" s="121">
        <f>U216*'Capital Sources&amp;Uses'!$D$12/12</f>
        <v>0</v>
      </c>
      <c r="U217" s="121">
        <f t="shared" si="55"/>
        <v>0</v>
      </c>
      <c r="W217" s="116">
        <f t="shared" si="48"/>
        <v>249</v>
      </c>
      <c r="X217" s="121">
        <f t="shared" si="56"/>
        <v>0</v>
      </c>
      <c r="Y217" s="121">
        <f>Z216*'Capital Sources&amp;Uses'!$E$12/12</f>
        <v>0</v>
      </c>
      <c r="Z217" s="121">
        <f t="shared" si="57"/>
        <v>0</v>
      </c>
      <c r="AB217" s="116">
        <f t="shared" si="49"/>
        <v>261</v>
      </c>
      <c r="AC217" s="123">
        <f t="shared" si="58"/>
        <v>0</v>
      </c>
      <c r="AD217" s="123">
        <f>AE216*'Capital Sources&amp;Uses'!$F$12/12</f>
        <v>0</v>
      </c>
      <c r="AE217" s="123">
        <f t="shared" si="59"/>
        <v>0</v>
      </c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</row>
    <row r="218" spans="8:60" ht="16" thickTop="1" thickBot="1">
      <c r="H218" s="116">
        <f t="shared" si="45"/>
        <v>214</v>
      </c>
      <c r="I218" s="121">
        <f t="shared" si="50"/>
        <v>0</v>
      </c>
      <c r="J218" s="121">
        <f>K217*('Capital Sources&amp;Uses'!$B$12/12)</f>
        <v>-7.5506317418330097E-14</v>
      </c>
      <c r="K218" s="121">
        <f t="shared" si="51"/>
        <v>-1.2156517104351147E-11</v>
      </c>
      <c r="M218" s="57">
        <f t="shared" si="46"/>
        <v>226</v>
      </c>
      <c r="N218" s="63">
        <f t="shared" si="52"/>
        <v>0</v>
      </c>
      <c r="O218" s="121">
        <f>P217*'Capital Sources&amp;Uses'!$C$12/12</f>
        <v>0</v>
      </c>
      <c r="P218" s="121">
        <f t="shared" si="53"/>
        <v>0</v>
      </c>
      <c r="R218" s="116">
        <f t="shared" si="47"/>
        <v>238</v>
      </c>
      <c r="S218" s="121">
        <f t="shared" si="54"/>
        <v>0</v>
      </c>
      <c r="T218" s="121">
        <f>U217*'Capital Sources&amp;Uses'!$D$12/12</f>
        <v>0</v>
      </c>
      <c r="U218" s="121">
        <f t="shared" si="55"/>
        <v>0</v>
      </c>
      <c r="W218" s="116">
        <f t="shared" si="48"/>
        <v>250</v>
      </c>
      <c r="X218" s="121">
        <f t="shared" si="56"/>
        <v>0</v>
      </c>
      <c r="Y218" s="121">
        <f>Z217*'Capital Sources&amp;Uses'!$E$12/12</f>
        <v>0</v>
      </c>
      <c r="Z218" s="121">
        <f t="shared" si="57"/>
        <v>0</v>
      </c>
      <c r="AB218" s="116">
        <f t="shared" si="49"/>
        <v>262</v>
      </c>
      <c r="AC218" s="123">
        <f t="shared" si="58"/>
        <v>0</v>
      </c>
      <c r="AD218" s="123">
        <f>AE217*'Capital Sources&amp;Uses'!$F$12/12</f>
        <v>0</v>
      </c>
      <c r="AE218" s="123">
        <f t="shared" si="59"/>
        <v>0</v>
      </c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  <c r="BA218" s="62"/>
      <c r="BB218" s="62"/>
      <c r="BC218" s="62"/>
      <c r="BD218" s="62"/>
      <c r="BE218" s="62"/>
      <c r="BF218" s="62"/>
      <c r="BG218" s="62"/>
      <c r="BH218" s="62"/>
    </row>
    <row r="219" spans="8:60" ht="16" thickTop="1" thickBot="1">
      <c r="H219" s="116">
        <f t="shared" si="45"/>
        <v>215</v>
      </c>
      <c r="I219" s="121">
        <f t="shared" si="50"/>
        <v>0</v>
      </c>
      <c r="J219" s="121">
        <f>K218*('Capital Sources&amp;Uses'!$B$12/12)</f>
        <v>-7.5978231902194663E-14</v>
      </c>
      <c r="K219" s="121">
        <f t="shared" si="51"/>
        <v>-1.2232495336253341E-11</v>
      </c>
      <c r="M219" s="57">
        <f t="shared" si="46"/>
        <v>227</v>
      </c>
      <c r="N219" s="63">
        <f t="shared" si="52"/>
        <v>0</v>
      </c>
      <c r="O219" s="121">
        <f>P218*'Capital Sources&amp;Uses'!$C$12/12</f>
        <v>0</v>
      </c>
      <c r="P219" s="121">
        <f t="shared" si="53"/>
        <v>0</v>
      </c>
      <c r="R219" s="116">
        <f t="shared" si="47"/>
        <v>239</v>
      </c>
      <c r="S219" s="121">
        <f t="shared" si="54"/>
        <v>0</v>
      </c>
      <c r="T219" s="121">
        <f>U218*'Capital Sources&amp;Uses'!$D$12/12</f>
        <v>0</v>
      </c>
      <c r="U219" s="121">
        <f t="shared" si="55"/>
        <v>0</v>
      </c>
      <c r="W219" s="116">
        <f t="shared" si="48"/>
        <v>251</v>
      </c>
      <c r="X219" s="121">
        <f t="shared" si="56"/>
        <v>0</v>
      </c>
      <c r="Y219" s="121">
        <f>Z218*'Capital Sources&amp;Uses'!$E$12/12</f>
        <v>0</v>
      </c>
      <c r="Z219" s="121">
        <f t="shared" si="57"/>
        <v>0</v>
      </c>
      <c r="AB219" s="116">
        <f t="shared" si="49"/>
        <v>263</v>
      </c>
      <c r="AC219" s="123">
        <f t="shared" si="58"/>
        <v>0</v>
      </c>
      <c r="AD219" s="123">
        <f>AE218*'Capital Sources&amp;Uses'!$F$12/12</f>
        <v>0</v>
      </c>
      <c r="AE219" s="123">
        <f t="shared" si="59"/>
        <v>0</v>
      </c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  <c r="BA219" s="62"/>
      <c r="BB219" s="62"/>
      <c r="BC219" s="62"/>
      <c r="BD219" s="62"/>
      <c r="BE219" s="62"/>
      <c r="BF219" s="62"/>
      <c r="BG219" s="62"/>
      <c r="BH219" s="62"/>
    </row>
    <row r="220" spans="8:60" ht="16" thickTop="1" thickBot="1">
      <c r="H220" s="116">
        <f t="shared" si="45"/>
        <v>216</v>
      </c>
      <c r="I220" s="121">
        <f t="shared" si="50"/>
        <v>0</v>
      </c>
      <c r="J220" s="121">
        <f>K219*('Capital Sources&amp;Uses'!$B$12/12)</f>
        <v>-7.6453095851583371E-14</v>
      </c>
      <c r="K220" s="121">
        <f t="shared" si="51"/>
        <v>-1.2308948432104924E-11</v>
      </c>
      <c r="M220" s="57">
        <f t="shared" si="46"/>
        <v>228</v>
      </c>
      <c r="N220" s="63">
        <f t="shared" si="52"/>
        <v>0</v>
      </c>
      <c r="O220" s="121">
        <f>P219*'Capital Sources&amp;Uses'!$C$12/12</f>
        <v>0</v>
      </c>
      <c r="P220" s="121">
        <f t="shared" si="53"/>
        <v>0</v>
      </c>
      <c r="R220" s="116">
        <f t="shared" si="47"/>
        <v>240</v>
      </c>
      <c r="S220" s="121">
        <f t="shared" si="54"/>
        <v>0</v>
      </c>
      <c r="T220" s="121">
        <f>U219*'Capital Sources&amp;Uses'!$D$12/12</f>
        <v>0</v>
      </c>
      <c r="U220" s="121">
        <f t="shared" si="55"/>
        <v>0</v>
      </c>
      <c r="W220" s="116">
        <f t="shared" si="48"/>
        <v>252</v>
      </c>
      <c r="X220" s="121">
        <f t="shared" si="56"/>
        <v>0</v>
      </c>
      <c r="Y220" s="121">
        <f>Z219*'Capital Sources&amp;Uses'!$E$12/12</f>
        <v>0</v>
      </c>
      <c r="Z220" s="121">
        <f t="shared" si="57"/>
        <v>0</v>
      </c>
      <c r="AB220" s="116">
        <f t="shared" si="49"/>
        <v>264</v>
      </c>
      <c r="AC220" s="123">
        <f t="shared" si="58"/>
        <v>0</v>
      </c>
      <c r="AD220" s="123">
        <f>AE219*'Capital Sources&amp;Uses'!$F$12/12</f>
        <v>0</v>
      </c>
      <c r="AE220" s="123">
        <f t="shared" si="59"/>
        <v>0</v>
      </c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</row>
    <row r="221" spans="8:60" ht="16" thickTop="1" thickBot="1">
      <c r="H221" s="116">
        <f t="shared" si="45"/>
        <v>217</v>
      </c>
      <c r="I221" s="121">
        <f t="shared" si="50"/>
        <v>0</v>
      </c>
      <c r="J221" s="121">
        <f>K220*('Capital Sources&amp;Uses'!$B$12/12)</f>
        <v>-7.6930927700655765E-14</v>
      </c>
      <c r="K221" s="121">
        <f t="shared" si="51"/>
        <v>-1.238587935980558E-11</v>
      </c>
      <c r="M221" s="57">
        <f t="shared" si="46"/>
        <v>229</v>
      </c>
      <c r="N221" s="63">
        <f t="shared" si="52"/>
        <v>0</v>
      </c>
      <c r="O221" s="121">
        <f>P220*'Capital Sources&amp;Uses'!$C$12/12</f>
        <v>0</v>
      </c>
      <c r="P221" s="121">
        <f t="shared" si="53"/>
        <v>0</v>
      </c>
      <c r="R221" s="116">
        <f t="shared" si="47"/>
        <v>241</v>
      </c>
      <c r="S221" s="121">
        <f t="shared" si="54"/>
        <v>0</v>
      </c>
      <c r="T221" s="121">
        <f>U220*'Capital Sources&amp;Uses'!$D$12/12</f>
        <v>0</v>
      </c>
      <c r="U221" s="121">
        <f t="shared" si="55"/>
        <v>0</v>
      </c>
      <c r="W221" s="116">
        <f t="shared" si="48"/>
        <v>253</v>
      </c>
      <c r="X221" s="121">
        <f t="shared" si="56"/>
        <v>0</v>
      </c>
      <c r="Y221" s="121">
        <f>Z220*'Capital Sources&amp;Uses'!$E$12/12</f>
        <v>0</v>
      </c>
      <c r="Z221" s="121">
        <f t="shared" si="57"/>
        <v>0</v>
      </c>
      <c r="AB221" s="116">
        <f t="shared" si="49"/>
        <v>265</v>
      </c>
      <c r="AC221" s="123">
        <f t="shared" si="58"/>
        <v>0</v>
      </c>
      <c r="AD221" s="123">
        <f>AE220*'Capital Sources&amp;Uses'!$F$12/12</f>
        <v>0</v>
      </c>
      <c r="AE221" s="123">
        <f t="shared" si="59"/>
        <v>0</v>
      </c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</row>
    <row r="222" spans="8:60" ht="16" thickTop="1" thickBot="1">
      <c r="H222" s="116">
        <f t="shared" si="45"/>
        <v>218</v>
      </c>
      <c r="I222" s="121">
        <f t="shared" si="50"/>
        <v>0</v>
      </c>
      <c r="J222" s="121">
        <f>K221*('Capital Sources&amp;Uses'!$B$12/12)</f>
        <v>-7.741174599878486E-14</v>
      </c>
      <c r="K222" s="121">
        <f t="shared" si="51"/>
        <v>-1.2463291105804365E-11</v>
      </c>
      <c r="M222" s="57">
        <f t="shared" si="46"/>
        <v>230</v>
      </c>
      <c r="N222" s="63">
        <f t="shared" si="52"/>
        <v>0</v>
      </c>
      <c r="O222" s="121">
        <f>P221*'Capital Sources&amp;Uses'!$C$12/12</f>
        <v>0</v>
      </c>
      <c r="P222" s="121">
        <f t="shared" si="53"/>
        <v>0</v>
      </c>
      <c r="R222" s="116">
        <f t="shared" si="47"/>
        <v>242</v>
      </c>
      <c r="S222" s="121">
        <f t="shared" si="54"/>
        <v>0</v>
      </c>
      <c r="T222" s="121">
        <f>U221*'Capital Sources&amp;Uses'!$D$12/12</f>
        <v>0</v>
      </c>
      <c r="U222" s="121">
        <f t="shared" si="55"/>
        <v>0</v>
      </c>
      <c r="W222" s="116">
        <f t="shared" si="48"/>
        <v>254</v>
      </c>
      <c r="X222" s="121">
        <f t="shared" si="56"/>
        <v>0</v>
      </c>
      <c r="Y222" s="121">
        <f>Z221*'Capital Sources&amp;Uses'!$E$12/12</f>
        <v>0</v>
      </c>
      <c r="Z222" s="121">
        <f t="shared" si="57"/>
        <v>0</v>
      </c>
      <c r="AB222" s="116">
        <f t="shared" si="49"/>
        <v>266</v>
      </c>
      <c r="AC222" s="123">
        <f t="shared" si="58"/>
        <v>0</v>
      </c>
      <c r="AD222" s="123">
        <f>AE221*'Capital Sources&amp;Uses'!$F$12/12</f>
        <v>0</v>
      </c>
      <c r="AE222" s="123">
        <f t="shared" si="59"/>
        <v>0</v>
      </c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  <c r="BG222" s="62"/>
      <c r="BH222" s="62"/>
    </row>
    <row r="223" spans="8:60" ht="16" thickTop="1" thickBot="1">
      <c r="H223" s="116">
        <f t="shared" si="45"/>
        <v>219</v>
      </c>
      <c r="I223" s="121">
        <f t="shared" si="50"/>
        <v>0</v>
      </c>
      <c r="J223" s="121">
        <f>K222*('Capital Sources&amp;Uses'!$B$12/12)</f>
        <v>-7.7895569411277275E-14</v>
      </c>
      <c r="K223" s="121">
        <f t="shared" si="51"/>
        <v>-1.2541186675215642E-11</v>
      </c>
      <c r="M223" s="57">
        <f t="shared" si="46"/>
        <v>231</v>
      </c>
      <c r="N223" s="63">
        <f t="shared" si="52"/>
        <v>0</v>
      </c>
      <c r="O223" s="121">
        <f>P222*'Capital Sources&amp;Uses'!$C$12/12</f>
        <v>0</v>
      </c>
      <c r="P223" s="121">
        <f t="shared" si="53"/>
        <v>0</v>
      </c>
      <c r="R223" s="116">
        <f t="shared" si="47"/>
        <v>243</v>
      </c>
      <c r="S223" s="121">
        <f t="shared" si="54"/>
        <v>0</v>
      </c>
      <c r="T223" s="121">
        <f>U222*'Capital Sources&amp;Uses'!$D$12/12</f>
        <v>0</v>
      </c>
      <c r="U223" s="121">
        <f t="shared" si="55"/>
        <v>0</v>
      </c>
      <c r="W223" s="116">
        <f t="shared" si="48"/>
        <v>255</v>
      </c>
      <c r="X223" s="121">
        <f t="shared" si="56"/>
        <v>0</v>
      </c>
      <c r="Y223" s="121">
        <f>Z222*'Capital Sources&amp;Uses'!$E$12/12</f>
        <v>0</v>
      </c>
      <c r="Z223" s="121">
        <f t="shared" si="57"/>
        <v>0</v>
      </c>
      <c r="AB223" s="116">
        <f t="shared" si="49"/>
        <v>267</v>
      </c>
      <c r="AC223" s="123">
        <f t="shared" si="58"/>
        <v>0</v>
      </c>
      <c r="AD223" s="123">
        <f>AE222*'Capital Sources&amp;Uses'!$F$12/12</f>
        <v>0</v>
      </c>
      <c r="AE223" s="123">
        <f t="shared" si="59"/>
        <v>0</v>
      </c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</row>
    <row r="224" spans="8:60" ht="16" thickTop="1" thickBot="1">
      <c r="H224" s="116">
        <f t="shared" si="45"/>
        <v>220</v>
      </c>
      <c r="I224" s="121">
        <f t="shared" si="50"/>
        <v>0</v>
      </c>
      <c r="J224" s="121">
        <f>K223*('Capital Sources&amp;Uses'!$B$12/12)</f>
        <v>-7.8382416720097752E-14</v>
      </c>
      <c r="K224" s="121">
        <f t="shared" si="51"/>
        <v>-1.2619569091935739E-11</v>
      </c>
      <c r="M224" s="57">
        <f t="shared" si="46"/>
        <v>232</v>
      </c>
      <c r="N224" s="63">
        <f t="shared" si="52"/>
        <v>0</v>
      </c>
      <c r="O224" s="121">
        <f>P223*'Capital Sources&amp;Uses'!$C$12/12</f>
        <v>0</v>
      </c>
      <c r="P224" s="121">
        <f t="shared" si="53"/>
        <v>0</v>
      </c>
      <c r="R224" s="116">
        <f t="shared" si="47"/>
        <v>244</v>
      </c>
      <c r="S224" s="121">
        <f t="shared" si="54"/>
        <v>0</v>
      </c>
      <c r="T224" s="121">
        <f>U223*'Capital Sources&amp;Uses'!$D$12/12</f>
        <v>0</v>
      </c>
      <c r="U224" s="121">
        <f t="shared" si="55"/>
        <v>0</v>
      </c>
      <c r="W224" s="116">
        <f t="shared" si="48"/>
        <v>256</v>
      </c>
      <c r="X224" s="121">
        <f t="shared" si="56"/>
        <v>0</v>
      </c>
      <c r="Y224" s="121">
        <f>Z223*'Capital Sources&amp;Uses'!$E$12/12</f>
        <v>0</v>
      </c>
      <c r="Z224" s="121">
        <f t="shared" si="57"/>
        <v>0</v>
      </c>
      <c r="AB224" s="116">
        <f t="shared" si="49"/>
        <v>268</v>
      </c>
      <c r="AC224" s="123">
        <f t="shared" si="58"/>
        <v>0</v>
      </c>
      <c r="AD224" s="123">
        <f>AE223*'Capital Sources&amp;Uses'!$F$12/12</f>
        <v>0</v>
      </c>
      <c r="AE224" s="123">
        <f t="shared" si="59"/>
        <v>0</v>
      </c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  <c r="BA224" s="62"/>
      <c r="BB224" s="62"/>
      <c r="BC224" s="62"/>
      <c r="BD224" s="62"/>
      <c r="BE224" s="62"/>
      <c r="BF224" s="62"/>
      <c r="BG224" s="62"/>
      <c r="BH224" s="62"/>
    </row>
    <row r="225" spans="8:60" ht="16" thickTop="1" thickBot="1">
      <c r="H225" s="116">
        <f t="shared" si="45"/>
        <v>221</v>
      </c>
      <c r="I225" s="121">
        <f t="shared" si="50"/>
        <v>0</v>
      </c>
      <c r="J225" s="121">
        <f>K224*('Capital Sources&amp;Uses'!$B$12/12)</f>
        <v>-7.8872306824598359E-14</v>
      </c>
      <c r="K225" s="121">
        <f t="shared" si="51"/>
        <v>-1.2698441398760338E-11</v>
      </c>
      <c r="M225" s="57">
        <f t="shared" si="46"/>
        <v>233</v>
      </c>
      <c r="N225" s="63">
        <f t="shared" si="52"/>
        <v>0</v>
      </c>
      <c r="O225" s="121">
        <f>P224*'Capital Sources&amp;Uses'!$C$12/12</f>
        <v>0</v>
      </c>
      <c r="P225" s="121">
        <f t="shared" si="53"/>
        <v>0</v>
      </c>
      <c r="R225" s="116">
        <f t="shared" si="47"/>
        <v>245</v>
      </c>
      <c r="S225" s="121">
        <f t="shared" si="54"/>
        <v>0</v>
      </c>
      <c r="T225" s="121">
        <f>U224*'Capital Sources&amp;Uses'!$D$12/12</f>
        <v>0</v>
      </c>
      <c r="U225" s="121">
        <f t="shared" si="55"/>
        <v>0</v>
      </c>
      <c r="W225" s="116">
        <f t="shared" si="48"/>
        <v>257</v>
      </c>
      <c r="X225" s="121">
        <f t="shared" si="56"/>
        <v>0</v>
      </c>
      <c r="Y225" s="121">
        <f>Z224*'Capital Sources&amp;Uses'!$E$12/12</f>
        <v>0</v>
      </c>
      <c r="Z225" s="121">
        <f t="shared" si="57"/>
        <v>0</v>
      </c>
      <c r="AB225" s="116">
        <f t="shared" si="49"/>
        <v>269</v>
      </c>
      <c r="AC225" s="123">
        <f t="shared" si="58"/>
        <v>0</v>
      </c>
      <c r="AD225" s="123">
        <f>AE224*'Capital Sources&amp;Uses'!$F$12/12</f>
        <v>0</v>
      </c>
      <c r="AE225" s="123">
        <f t="shared" si="59"/>
        <v>0</v>
      </c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  <c r="BG225" s="62"/>
      <c r="BH225" s="62"/>
    </row>
    <row r="226" spans="8:60" ht="16" thickTop="1" thickBot="1">
      <c r="H226" s="116">
        <f t="shared" si="45"/>
        <v>222</v>
      </c>
      <c r="I226" s="121">
        <f t="shared" si="50"/>
        <v>0</v>
      </c>
      <c r="J226" s="121">
        <f>K225*('Capital Sources&amp;Uses'!$B$12/12)</f>
        <v>-7.9365258742252102E-14</v>
      </c>
      <c r="K226" s="121">
        <f t="shared" si="51"/>
        <v>-1.277780665750259E-11</v>
      </c>
      <c r="M226" s="57">
        <f t="shared" si="46"/>
        <v>234</v>
      </c>
      <c r="N226" s="63">
        <f t="shared" si="52"/>
        <v>0</v>
      </c>
      <c r="O226" s="121">
        <f>P225*'Capital Sources&amp;Uses'!$C$12/12</f>
        <v>0</v>
      </c>
      <c r="P226" s="121">
        <f t="shared" si="53"/>
        <v>0</v>
      </c>
      <c r="R226" s="116">
        <f t="shared" si="47"/>
        <v>246</v>
      </c>
      <c r="S226" s="121">
        <f t="shared" si="54"/>
        <v>0</v>
      </c>
      <c r="T226" s="121">
        <f>U225*'Capital Sources&amp;Uses'!$D$12/12</f>
        <v>0</v>
      </c>
      <c r="U226" s="121">
        <f t="shared" si="55"/>
        <v>0</v>
      </c>
      <c r="W226" s="116">
        <f t="shared" si="48"/>
        <v>258</v>
      </c>
      <c r="X226" s="121">
        <f t="shared" si="56"/>
        <v>0</v>
      </c>
      <c r="Y226" s="121">
        <f>Z225*'Capital Sources&amp;Uses'!$E$12/12</f>
        <v>0</v>
      </c>
      <c r="Z226" s="121">
        <f t="shared" si="57"/>
        <v>0</v>
      </c>
      <c r="AB226" s="116">
        <f t="shared" si="49"/>
        <v>270</v>
      </c>
      <c r="AC226" s="123">
        <f t="shared" si="58"/>
        <v>0</v>
      </c>
      <c r="AD226" s="123">
        <f>AE225*'Capital Sources&amp;Uses'!$F$12/12</f>
        <v>0</v>
      </c>
      <c r="AE226" s="123">
        <f t="shared" si="59"/>
        <v>0</v>
      </c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  <c r="BG226" s="62"/>
      <c r="BH226" s="62"/>
    </row>
    <row r="227" spans="8:60" ht="16" thickTop="1" thickBot="1">
      <c r="H227" s="116">
        <f t="shared" si="45"/>
        <v>223</v>
      </c>
      <c r="I227" s="121">
        <f t="shared" si="50"/>
        <v>0</v>
      </c>
      <c r="J227" s="121">
        <f>K226*('Capital Sources&amp;Uses'!$B$12/12)</f>
        <v>-7.9861291609391175E-14</v>
      </c>
      <c r="K227" s="121">
        <f t="shared" si="51"/>
        <v>-1.2857667949111981E-11</v>
      </c>
      <c r="M227" s="57">
        <f t="shared" si="46"/>
        <v>235</v>
      </c>
      <c r="N227" s="63">
        <f t="shared" si="52"/>
        <v>0</v>
      </c>
      <c r="O227" s="121">
        <f>P226*'Capital Sources&amp;Uses'!$C$12/12</f>
        <v>0</v>
      </c>
      <c r="P227" s="121">
        <f t="shared" si="53"/>
        <v>0</v>
      </c>
      <c r="R227" s="116">
        <f t="shared" si="47"/>
        <v>247</v>
      </c>
      <c r="S227" s="121">
        <f t="shared" si="54"/>
        <v>0</v>
      </c>
      <c r="T227" s="121">
        <f>U226*'Capital Sources&amp;Uses'!$D$12/12</f>
        <v>0</v>
      </c>
      <c r="U227" s="121">
        <f t="shared" si="55"/>
        <v>0</v>
      </c>
      <c r="W227" s="116">
        <f t="shared" si="48"/>
        <v>259</v>
      </c>
      <c r="X227" s="121">
        <f t="shared" si="56"/>
        <v>0</v>
      </c>
      <c r="Y227" s="121">
        <f>Z226*'Capital Sources&amp;Uses'!$E$12/12</f>
        <v>0</v>
      </c>
      <c r="Z227" s="121">
        <f t="shared" si="57"/>
        <v>0</v>
      </c>
      <c r="AB227" s="116">
        <f t="shared" si="49"/>
        <v>271</v>
      </c>
      <c r="AC227" s="123">
        <f t="shared" si="58"/>
        <v>0</v>
      </c>
      <c r="AD227" s="123">
        <f>AE226*'Capital Sources&amp;Uses'!$F$12/12</f>
        <v>0</v>
      </c>
      <c r="AE227" s="123">
        <f t="shared" si="59"/>
        <v>0</v>
      </c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  <c r="BG227" s="62"/>
      <c r="BH227" s="62"/>
    </row>
    <row r="228" spans="8:60" ht="16" thickTop="1" thickBot="1">
      <c r="H228" s="116">
        <f t="shared" si="45"/>
        <v>224</v>
      </c>
      <c r="I228" s="121">
        <f t="shared" si="50"/>
        <v>0</v>
      </c>
      <c r="J228" s="121">
        <f>K227*('Capital Sources&amp;Uses'!$B$12/12)</f>
        <v>-8.0360424681949866E-14</v>
      </c>
      <c r="K228" s="121">
        <f t="shared" si="51"/>
        <v>-1.293802837379393E-11</v>
      </c>
      <c r="M228" s="57">
        <f t="shared" si="46"/>
        <v>236</v>
      </c>
      <c r="N228" s="63">
        <f t="shared" si="52"/>
        <v>0</v>
      </c>
      <c r="O228" s="121">
        <f>P227*'Capital Sources&amp;Uses'!$C$12/12</f>
        <v>0</v>
      </c>
      <c r="P228" s="121">
        <f t="shared" si="53"/>
        <v>0</v>
      </c>
      <c r="R228" s="116">
        <f t="shared" si="47"/>
        <v>248</v>
      </c>
      <c r="S228" s="121">
        <f t="shared" si="54"/>
        <v>0</v>
      </c>
      <c r="T228" s="121">
        <f>U227*'Capital Sources&amp;Uses'!$D$12/12</f>
        <v>0</v>
      </c>
      <c r="U228" s="121">
        <f t="shared" si="55"/>
        <v>0</v>
      </c>
      <c r="W228" s="116">
        <f t="shared" si="48"/>
        <v>260</v>
      </c>
      <c r="X228" s="121">
        <f t="shared" si="56"/>
        <v>0</v>
      </c>
      <c r="Y228" s="121">
        <f>Z227*'Capital Sources&amp;Uses'!$E$12/12</f>
        <v>0</v>
      </c>
      <c r="Z228" s="121">
        <f t="shared" si="57"/>
        <v>0</v>
      </c>
      <c r="AB228" s="116">
        <f t="shared" si="49"/>
        <v>272</v>
      </c>
      <c r="AC228" s="123">
        <f t="shared" si="58"/>
        <v>0</v>
      </c>
      <c r="AD228" s="123">
        <f>AE227*'Capital Sources&amp;Uses'!$F$12/12</f>
        <v>0</v>
      </c>
      <c r="AE228" s="123">
        <f t="shared" si="59"/>
        <v>0</v>
      </c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  <c r="BG228" s="62"/>
      <c r="BH228" s="62"/>
    </row>
    <row r="229" spans="8:60" ht="16" thickTop="1" thickBot="1">
      <c r="H229" s="116">
        <f t="shared" si="45"/>
        <v>225</v>
      </c>
      <c r="I229" s="121">
        <f t="shared" si="50"/>
        <v>0</v>
      </c>
      <c r="J229" s="121">
        <f>K228*('Capital Sources&amp;Uses'!$B$12/12)</f>
        <v>-8.0862677336212051E-14</v>
      </c>
      <c r="K229" s="121">
        <f t="shared" si="51"/>
        <v>-1.3018891051130142E-11</v>
      </c>
      <c r="M229" s="57">
        <f t="shared" si="46"/>
        <v>237</v>
      </c>
      <c r="N229" s="63">
        <f t="shared" si="52"/>
        <v>0</v>
      </c>
      <c r="O229" s="121">
        <f>P228*'Capital Sources&amp;Uses'!$C$12/12</f>
        <v>0</v>
      </c>
      <c r="P229" s="121">
        <f t="shared" si="53"/>
        <v>0</v>
      </c>
      <c r="R229" s="116">
        <f t="shared" si="47"/>
        <v>249</v>
      </c>
      <c r="S229" s="121">
        <f t="shared" si="54"/>
        <v>0</v>
      </c>
      <c r="T229" s="121">
        <f>U228*'Capital Sources&amp;Uses'!$D$12/12</f>
        <v>0</v>
      </c>
      <c r="U229" s="121">
        <f t="shared" si="55"/>
        <v>0</v>
      </c>
      <c r="W229" s="116">
        <f t="shared" si="48"/>
        <v>261</v>
      </c>
      <c r="X229" s="121">
        <f t="shared" si="56"/>
        <v>0</v>
      </c>
      <c r="Y229" s="121">
        <f>Z228*'Capital Sources&amp;Uses'!$E$12/12</f>
        <v>0</v>
      </c>
      <c r="Z229" s="121">
        <f t="shared" si="57"/>
        <v>0</v>
      </c>
      <c r="AB229" s="116">
        <f t="shared" si="49"/>
        <v>273</v>
      </c>
      <c r="AC229" s="123">
        <f t="shared" si="58"/>
        <v>0</v>
      </c>
      <c r="AD229" s="123">
        <f>AE228*'Capital Sources&amp;Uses'!$F$12/12</f>
        <v>0</v>
      </c>
      <c r="AE229" s="123">
        <f t="shared" si="59"/>
        <v>0</v>
      </c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  <c r="BG229" s="62"/>
      <c r="BH229" s="62"/>
    </row>
    <row r="230" spans="8:60" ht="16" thickTop="1" thickBot="1">
      <c r="H230" s="116">
        <f t="shared" si="45"/>
        <v>226</v>
      </c>
      <c r="I230" s="121">
        <f t="shared" si="50"/>
        <v>0</v>
      </c>
      <c r="J230" s="121">
        <f>K229*('Capital Sources&amp;Uses'!$B$12/12)</f>
        <v>-8.1368069069563381E-14</v>
      </c>
      <c r="K230" s="121">
        <f t="shared" si="51"/>
        <v>-1.3100259120199705E-11</v>
      </c>
      <c r="M230" s="57">
        <f t="shared" si="46"/>
        <v>238</v>
      </c>
      <c r="N230" s="63">
        <f t="shared" si="52"/>
        <v>0</v>
      </c>
      <c r="O230" s="121">
        <f>P229*'Capital Sources&amp;Uses'!$C$12/12</f>
        <v>0</v>
      </c>
      <c r="P230" s="121">
        <f t="shared" si="53"/>
        <v>0</v>
      </c>
      <c r="R230" s="116">
        <f t="shared" si="47"/>
        <v>250</v>
      </c>
      <c r="S230" s="121">
        <f t="shared" si="54"/>
        <v>0</v>
      </c>
      <c r="T230" s="121">
        <f>U229*'Capital Sources&amp;Uses'!$D$12/12</f>
        <v>0</v>
      </c>
      <c r="U230" s="121">
        <f t="shared" si="55"/>
        <v>0</v>
      </c>
      <c r="W230" s="116">
        <f t="shared" si="48"/>
        <v>262</v>
      </c>
      <c r="X230" s="121">
        <f t="shared" si="56"/>
        <v>0</v>
      </c>
      <c r="Y230" s="121">
        <f>Z229*'Capital Sources&amp;Uses'!$E$12/12</f>
        <v>0</v>
      </c>
      <c r="Z230" s="121">
        <f t="shared" si="57"/>
        <v>0</v>
      </c>
      <c r="AB230" s="116">
        <f t="shared" si="49"/>
        <v>274</v>
      </c>
      <c r="AC230" s="123">
        <f t="shared" si="58"/>
        <v>0</v>
      </c>
      <c r="AD230" s="123">
        <f>AE229*'Capital Sources&amp;Uses'!$F$12/12</f>
        <v>0</v>
      </c>
      <c r="AE230" s="123">
        <f t="shared" si="59"/>
        <v>0</v>
      </c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  <c r="BA230" s="62"/>
      <c r="BB230" s="62"/>
      <c r="BC230" s="62"/>
      <c r="BD230" s="62"/>
      <c r="BE230" s="62"/>
      <c r="BF230" s="62"/>
      <c r="BG230" s="62"/>
      <c r="BH230" s="62"/>
    </row>
    <row r="231" spans="8:60" ht="16" thickTop="1" thickBot="1">
      <c r="H231" s="116">
        <f t="shared" si="45"/>
        <v>227</v>
      </c>
      <c r="I231" s="121">
        <f t="shared" si="50"/>
        <v>0</v>
      </c>
      <c r="J231" s="121">
        <f>K230*('Capital Sources&amp;Uses'!$B$12/12)</f>
        <v>-8.1876619501248148E-14</v>
      </c>
      <c r="K231" s="121">
        <f t="shared" si="51"/>
        <v>-1.3182135739700954E-11</v>
      </c>
      <c r="M231" s="57">
        <f t="shared" si="46"/>
        <v>239</v>
      </c>
      <c r="N231" s="63">
        <f t="shared" si="52"/>
        <v>0</v>
      </c>
      <c r="O231" s="121">
        <f>P230*'Capital Sources&amp;Uses'!$C$12/12</f>
        <v>0</v>
      </c>
      <c r="P231" s="121">
        <f t="shared" si="53"/>
        <v>0</v>
      </c>
      <c r="R231" s="116">
        <f t="shared" si="47"/>
        <v>251</v>
      </c>
      <c r="S231" s="121">
        <f t="shared" si="54"/>
        <v>0</v>
      </c>
      <c r="T231" s="121">
        <f>U230*'Capital Sources&amp;Uses'!$D$12/12</f>
        <v>0</v>
      </c>
      <c r="U231" s="121">
        <f t="shared" si="55"/>
        <v>0</v>
      </c>
      <c r="W231" s="116">
        <f t="shared" si="48"/>
        <v>263</v>
      </c>
      <c r="X231" s="121">
        <f t="shared" si="56"/>
        <v>0</v>
      </c>
      <c r="Y231" s="121">
        <f>Z230*'Capital Sources&amp;Uses'!$E$12/12</f>
        <v>0</v>
      </c>
      <c r="Z231" s="121">
        <f t="shared" si="57"/>
        <v>0</v>
      </c>
      <c r="AB231" s="116">
        <f t="shared" si="49"/>
        <v>275</v>
      </c>
      <c r="AC231" s="123">
        <f t="shared" si="58"/>
        <v>0</v>
      </c>
      <c r="AD231" s="123">
        <f>AE230*'Capital Sources&amp;Uses'!$F$12/12</f>
        <v>0</v>
      </c>
      <c r="AE231" s="123">
        <f t="shared" si="59"/>
        <v>0</v>
      </c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</row>
    <row r="232" spans="8:60" ht="16" thickTop="1" thickBot="1">
      <c r="H232" s="116">
        <f t="shared" si="45"/>
        <v>228</v>
      </c>
      <c r="I232" s="121">
        <f t="shared" si="50"/>
        <v>0</v>
      </c>
      <c r="J232" s="121">
        <f>K231*('Capital Sources&amp;Uses'!$B$12/12)</f>
        <v>-8.2388348373130953E-14</v>
      </c>
      <c r="K232" s="121">
        <f t="shared" si="51"/>
        <v>-1.3264524088074085E-11</v>
      </c>
      <c r="M232" s="57">
        <f t="shared" si="46"/>
        <v>240</v>
      </c>
      <c r="N232" s="63">
        <f t="shared" si="52"/>
        <v>0</v>
      </c>
      <c r="O232" s="121">
        <f>P231*'Capital Sources&amp;Uses'!$C$12/12</f>
        <v>0</v>
      </c>
      <c r="P232" s="121">
        <f t="shared" si="53"/>
        <v>0</v>
      </c>
      <c r="R232" s="116">
        <f t="shared" si="47"/>
        <v>252</v>
      </c>
      <c r="S232" s="121">
        <f t="shared" si="54"/>
        <v>0</v>
      </c>
      <c r="T232" s="121">
        <f>U231*'Capital Sources&amp;Uses'!$D$12/12</f>
        <v>0</v>
      </c>
      <c r="U232" s="121">
        <f t="shared" si="55"/>
        <v>0</v>
      </c>
      <c r="W232" s="116">
        <f t="shared" si="48"/>
        <v>264</v>
      </c>
      <c r="X232" s="121">
        <f t="shared" si="56"/>
        <v>0</v>
      </c>
      <c r="Y232" s="121">
        <f>Z231*'Capital Sources&amp;Uses'!$E$12/12</f>
        <v>0</v>
      </c>
      <c r="Z232" s="121">
        <f t="shared" si="57"/>
        <v>0</v>
      </c>
      <c r="AB232" s="116">
        <f t="shared" si="49"/>
        <v>276</v>
      </c>
      <c r="AC232" s="123">
        <f t="shared" si="58"/>
        <v>0</v>
      </c>
      <c r="AD232" s="123">
        <f>AE231*'Capital Sources&amp;Uses'!$F$12/12</f>
        <v>0</v>
      </c>
      <c r="AE232" s="123">
        <f t="shared" si="59"/>
        <v>0</v>
      </c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  <c r="BG232" s="62"/>
      <c r="BH232" s="62"/>
    </row>
    <row r="233" spans="8:60" ht="16" thickTop="1" thickBot="1">
      <c r="H233" s="116">
        <f t="shared" si="45"/>
        <v>229</v>
      </c>
      <c r="I233" s="121">
        <f t="shared" si="50"/>
        <v>0</v>
      </c>
      <c r="J233" s="121">
        <f>K232*('Capital Sources&amp;Uses'!$B$12/12)</f>
        <v>-8.2903275550463027E-14</v>
      </c>
      <c r="K233" s="121">
        <f t="shared" si="51"/>
        <v>-1.3347427363624547E-11</v>
      </c>
      <c r="M233" s="57">
        <f t="shared" si="46"/>
        <v>241</v>
      </c>
      <c r="N233" s="63">
        <f t="shared" si="52"/>
        <v>0</v>
      </c>
      <c r="O233" s="121">
        <f>P232*'Capital Sources&amp;Uses'!$C$12/12</f>
        <v>0</v>
      </c>
      <c r="P233" s="121">
        <f t="shared" si="53"/>
        <v>0</v>
      </c>
      <c r="R233" s="116">
        <f t="shared" si="47"/>
        <v>253</v>
      </c>
      <c r="S233" s="121">
        <f t="shared" si="54"/>
        <v>0</v>
      </c>
      <c r="T233" s="121">
        <f>U232*'Capital Sources&amp;Uses'!$D$12/12</f>
        <v>0</v>
      </c>
      <c r="U233" s="121">
        <f t="shared" si="55"/>
        <v>0</v>
      </c>
      <c r="W233" s="116">
        <f t="shared" si="48"/>
        <v>265</v>
      </c>
      <c r="X233" s="121">
        <f t="shared" si="56"/>
        <v>0</v>
      </c>
      <c r="Y233" s="121">
        <f>Z232*'Capital Sources&amp;Uses'!$E$12/12</f>
        <v>0</v>
      </c>
      <c r="Z233" s="121">
        <f t="shared" si="57"/>
        <v>0</v>
      </c>
      <c r="AB233" s="116">
        <f t="shared" si="49"/>
        <v>277</v>
      </c>
      <c r="AC233" s="123">
        <f t="shared" si="58"/>
        <v>0</v>
      </c>
      <c r="AD233" s="123">
        <f>AE232*'Capital Sources&amp;Uses'!$F$12/12</f>
        <v>0</v>
      </c>
      <c r="AE233" s="123">
        <f t="shared" si="59"/>
        <v>0</v>
      </c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G233" s="62"/>
      <c r="BH233" s="62"/>
    </row>
    <row r="234" spans="8:60" ht="16" thickTop="1" thickBot="1">
      <c r="H234" s="116">
        <f t="shared" si="45"/>
        <v>230</v>
      </c>
      <c r="I234" s="121">
        <f t="shared" si="50"/>
        <v>0</v>
      </c>
      <c r="J234" s="121">
        <f>K233*('Capital Sources&amp;Uses'!$B$12/12)</f>
        <v>-8.3421421022653412E-14</v>
      </c>
      <c r="K234" s="121">
        <f t="shared" si="51"/>
        <v>-1.3430848784647201E-11</v>
      </c>
      <c r="M234" s="57">
        <f t="shared" si="46"/>
        <v>242</v>
      </c>
      <c r="N234" s="63">
        <f t="shared" si="52"/>
        <v>0</v>
      </c>
      <c r="O234" s="121">
        <f>P233*'Capital Sources&amp;Uses'!$C$12/12</f>
        <v>0</v>
      </c>
      <c r="P234" s="121">
        <f t="shared" si="53"/>
        <v>0</v>
      </c>
      <c r="R234" s="116">
        <f t="shared" si="47"/>
        <v>254</v>
      </c>
      <c r="S234" s="121">
        <f t="shared" si="54"/>
        <v>0</v>
      </c>
      <c r="T234" s="121">
        <f>U233*'Capital Sources&amp;Uses'!$D$12/12</f>
        <v>0</v>
      </c>
      <c r="U234" s="121">
        <f t="shared" si="55"/>
        <v>0</v>
      </c>
      <c r="W234" s="116">
        <f t="shared" si="48"/>
        <v>266</v>
      </c>
      <c r="X234" s="121">
        <f t="shared" si="56"/>
        <v>0</v>
      </c>
      <c r="Y234" s="121">
        <f>Z233*'Capital Sources&amp;Uses'!$E$12/12</f>
        <v>0</v>
      </c>
      <c r="Z234" s="121">
        <f t="shared" si="57"/>
        <v>0</v>
      </c>
      <c r="AB234" s="116">
        <f t="shared" si="49"/>
        <v>278</v>
      </c>
      <c r="AC234" s="123">
        <f t="shared" si="58"/>
        <v>0</v>
      </c>
      <c r="AD234" s="123">
        <f>AE233*'Capital Sources&amp;Uses'!$F$12/12</f>
        <v>0</v>
      </c>
      <c r="AE234" s="123">
        <f t="shared" si="59"/>
        <v>0</v>
      </c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62"/>
      <c r="BC234" s="62"/>
      <c r="BD234" s="62"/>
      <c r="BE234" s="62"/>
      <c r="BF234" s="62"/>
      <c r="BG234" s="62"/>
      <c r="BH234" s="62"/>
    </row>
    <row r="235" spans="8:60" ht="16" thickTop="1" thickBot="1">
      <c r="H235" s="116">
        <f t="shared" si="45"/>
        <v>231</v>
      </c>
      <c r="I235" s="121">
        <f t="shared" si="50"/>
        <v>0</v>
      </c>
      <c r="J235" s="121">
        <f>K234*('Capital Sources&amp;Uses'!$B$12/12)</f>
        <v>-8.3942804904045004E-14</v>
      </c>
      <c r="K235" s="121">
        <f t="shared" si="51"/>
        <v>-1.3514791589551246E-11</v>
      </c>
      <c r="M235" s="57">
        <f t="shared" si="46"/>
        <v>243</v>
      </c>
      <c r="N235" s="63">
        <f t="shared" si="52"/>
        <v>0</v>
      </c>
      <c r="O235" s="121">
        <f>P234*'Capital Sources&amp;Uses'!$C$12/12</f>
        <v>0</v>
      </c>
      <c r="P235" s="121">
        <f t="shared" si="53"/>
        <v>0</v>
      </c>
      <c r="R235" s="116">
        <f t="shared" si="47"/>
        <v>255</v>
      </c>
      <c r="S235" s="121">
        <f t="shared" si="54"/>
        <v>0</v>
      </c>
      <c r="T235" s="121">
        <f>U234*'Capital Sources&amp;Uses'!$D$12/12</f>
        <v>0</v>
      </c>
      <c r="U235" s="121">
        <f t="shared" si="55"/>
        <v>0</v>
      </c>
      <c r="W235" s="116">
        <f t="shared" si="48"/>
        <v>267</v>
      </c>
      <c r="X235" s="121">
        <f t="shared" si="56"/>
        <v>0</v>
      </c>
      <c r="Y235" s="121">
        <f>Z234*'Capital Sources&amp;Uses'!$E$12/12</f>
        <v>0</v>
      </c>
      <c r="Z235" s="121">
        <f t="shared" si="57"/>
        <v>0</v>
      </c>
      <c r="AB235" s="116">
        <f t="shared" si="49"/>
        <v>279</v>
      </c>
      <c r="AC235" s="123">
        <f t="shared" si="58"/>
        <v>0</v>
      </c>
      <c r="AD235" s="123">
        <f>AE234*'Capital Sources&amp;Uses'!$F$12/12</f>
        <v>0</v>
      </c>
      <c r="AE235" s="123">
        <f t="shared" si="59"/>
        <v>0</v>
      </c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  <c r="BG235" s="62"/>
      <c r="BH235" s="62"/>
    </row>
    <row r="236" spans="8:60" ht="16" thickTop="1" thickBot="1">
      <c r="H236" s="116">
        <f t="shared" si="45"/>
        <v>232</v>
      </c>
      <c r="I236" s="121">
        <f t="shared" si="50"/>
        <v>0</v>
      </c>
      <c r="J236" s="121">
        <f>K235*('Capital Sources&amp;Uses'!$B$12/12)</f>
        <v>-8.446744743469528E-14</v>
      </c>
      <c r="K236" s="121">
        <f t="shared" si="51"/>
        <v>-1.3599259036985941E-11</v>
      </c>
      <c r="M236" s="57">
        <f t="shared" si="46"/>
        <v>244</v>
      </c>
      <c r="N236" s="63">
        <f t="shared" si="52"/>
        <v>0</v>
      </c>
      <c r="O236" s="121">
        <f>P235*'Capital Sources&amp;Uses'!$C$12/12</f>
        <v>0</v>
      </c>
      <c r="P236" s="121">
        <f t="shared" si="53"/>
        <v>0</v>
      </c>
      <c r="R236" s="116">
        <f t="shared" si="47"/>
        <v>256</v>
      </c>
      <c r="S236" s="121">
        <f t="shared" si="54"/>
        <v>0</v>
      </c>
      <c r="T236" s="121">
        <f>U235*'Capital Sources&amp;Uses'!$D$12/12</f>
        <v>0</v>
      </c>
      <c r="U236" s="121">
        <f t="shared" si="55"/>
        <v>0</v>
      </c>
      <c r="W236" s="116">
        <f t="shared" si="48"/>
        <v>268</v>
      </c>
      <c r="X236" s="121">
        <f t="shared" si="56"/>
        <v>0</v>
      </c>
      <c r="Y236" s="121">
        <f>Z235*'Capital Sources&amp;Uses'!$E$12/12</f>
        <v>0</v>
      </c>
      <c r="Z236" s="121">
        <f t="shared" si="57"/>
        <v>0</v>
      </c>
      <c r="AB236" s="116">
        <f t="shared" si="49"/>
        <v>280</v>
      </c>
      <c r="AC236" s="123">
        <f t="shared" si="58"/>
        <v>0</v>
      </c>
      <c r="AD236" s="123">
        <f>AE235*'Capital Sources&amp;Uses'!$F$12/12</f>
        <v>0</v>
      </c>
      <c r="AE236" s="123">
        <f t="shared" si="59"/>
        <v>0</v>
      </c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  <c r="BA236" s="62"/>
      <c r="BB236" s="62"/>
      <c r="BC236" s="62"/>
      <c r="BD236" s="62"/>
      <c r="BE236" s="62"/>
      <c r="BF236" s="62"/>
      <c r="BG236" s="62"/>
      <c r="BH236" s="62"/>
    </row>
    <row r="237" spans="8:60" ht="16" thickTop="1" thickBot="1">
      <c r="H237" s="116">
        <f t="shared" si="45"/>
        <v>233</v>
      </c>
      <c r="I237" s="121">
        <f t="shared" si="50"/>
        <v>0</v>
      </c>
      <c r="J237" s="121">
        <f>K236*('Capital Sources&amp;Uses'!$B$12/12)</f>
        <v>-8.4995368981162126E-14</v>
      </c>
      <c r="K237" s="121">
        <f t="shared" si="51"/>
        <v>-1.3684254405967103E-11</v>
      </c>
      <c r="M237" s="57">
        <f t="shared" si="46"/>
        <v>245</v>
      </c>
      <c r="N237" s="63">
        <f t="shared" si="52"/>
        <v>0</v>
      </c>
      <c r="O237" s="121">
        <f>P236*'Capital Sources&amp;Uses'!$C$12/12</f>
        <v>0</v>
      </c>
      <c r="P237" s="121">
        <f t="shared" si="53"/>
        <v>0</v>
      </c>
      <c r="R237" s="116">
        <f t="shared" si="47"/>
        <v>257</v>
      </c>
      <c r="S237" s="121">
        <f t="shared" si="54"/>
        <v>0</v>
      </c>
      <c r="T237" s="121">
        <f>U236*'Capital Sources&amp;Uses'!$D$12/12</f>
        <v>0</v>
      </c>
      <c r="U237" s="121">
        <f t="shared" si="55"/>
        <v>0</v>
      </c>
      <c r="W237" s="116">
        <f t="shared" si="48"/>
        <v>269</v>
      </c>
      <c r="X237" s="121">
        <f t="shared" si="56"/>
        <v>0</v>
      </c>
      <c r="Y237" s="121">
        <f>Z236*'Capital Sources&amp;Uses'!$E$12/12</f>
        <v>0</v>
      </c>
      <c r="Z237" s="121">
        <f t="shared" si="57"/>
        <v>0</v>
      </c>
      <c r="AB237" s="116">
        <f t="shared" si="49"/>
        <v>281</v>
      </c>
      <c r="AC237" s="123">
        <f t="shared" si="58"/>
        <v>0</v>
      </c>
      <c r="AD237" s="123">
        <f>AE236*'Capital Sources&amp;Uses'!$F$12/12</f>
        <v>0</v>
      </c>
      <c r="AE237" s="123">
        <f t="shared" si="59"/>
        <v>0</v>
      </c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62"/>
      <c r="BC237" s="62"/>
      <c r="BD237" s="62"/>
      <c r="BE237" s="62"/>
      <c r="BF237" s="62"/>
      <c r="BG237" s="62"/>
      <c r="BH237" s="62"/>
    </row>
    <row r="238" spans="8:60" ht="16" thickTop="1" thickBot="1">
      <c r="H238" s="116">
        <f t="shared" si="45"/>
        <v>234</v>
      </c>
      <c r="I238" s="121">
        <f t="shared" si="50"/>
        <v>0</v>
      </c>
      <c r="J238" s="121">
        <f>K237*('Capital Sources&amp;Uses'!$B$12/12)</f>
        <v>-8.5526590037294388E-14</v>
      </c>
      <c r="K238" s="121">
        <f t="shared" si="51"/>
        <v>-1.3769780996004397E-11</v>
      </c>
      <c r="M238" s="57">
        <f t="shared" si="46"/>
        <v>246</v>
      </c>
      <c r="N238" s="63">
        <f t="shared" si="52"/>
        <v>0</v>
      </c>
      <c r="O238" s="121">
        <f>P237*'Capital Sources&amp;Uses'!$C$12/12</f>
        <v>0</v>
      </c>
      <c r="P238" s="121">
        <f t="shared" si="53"/>
        <v>0</v>
      </c>
      <c r="R238" s="116">
        <f t="shared" si="47"/>
        <v>258</v>
      </c>
      <c r="S238" s="121">
        <f t="shared" si="54"/>
        <v>0</v>
      </c>
      <c r="T238" s="121">
        <f>U237*'Capital Sources&amp;Uses'!$D$12/12</f>
        <v>0</v>
      </c>
      <c r="U238" s="121">
        <f t="shared" si="55"/>
        <v>0</v>
      </c>
      <c r="W238" s="116">
        <f t="shared" si="48"/>
        <v>270</v>
      </c>
      <c r="X238" s="121">
        <f t="shared" si="56"/>
        <v>0</v>
      </c>
      <c r="Y238" s="121">
        <f>Z237*'Capital Sources&amp;Uses'!$E$12/12</f>
        <v>0</v>
      </c>
      <c r="Z238" s="121">
        <f t="shared" si="57"/>
        <v>0</v>
      </c>
      <c r="AB238" s="116">
        <f t="shared" si="49"/>
        <v>282</v>
      </c>
      <c r="AC238" s="123">
        <f t="shared" si="58"/>
        <v>0</v>
      </c>
      <c r="AD238" s="123">
        <f>AE237*'Capital Sources&amp;Uses'!$F$12/12</f>
        <v>0</v>
      </c>
      <c r="AE238" s="123">
        <f t="shared" si="59"/>
        <v>0</v>
      </c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62"/>
      <c r="BC238" s="62"/>
      <c r="BD238" s="62"/>
      <c r="BE238" s="62"/>
      <c r="BF238" s="62"/>
      <c r="BG238" s="62"/>
      <c r="BH238" s="62"/>
    </row>
    <row r="239" spans="8:60" ht="16" thickTop="1" thickBot="1">
      <c r="H239" s="116">
        <f t="shared" si="45"/>
        <v>235</v>
      </c>
      <c r="I239" s="121">
        <f t="shared" si="50"/>
        <v>0</v>
      </c>
      <c r="J239" s="121">
        <f>K238*('Capital Sources&amp;Uses'!$B$12/12)</f>
        <v>-8.6061131225027476E-14</v>
      </c>
      <c r="K239" s="121">
        <f t="shared" si="51"/>
        <v>-1.3855842127229424E-11</v>
      </c>
      <c r="M239" s="57">
        <f t="shared" si="46"/>
        <v>247</v>
      </c>
      <c r="N239" s="63">
        <f t="shared" si="52"/>
        <v>0</v>
      </c>
      <c r="O239" s="121">
        <f>P238*'Capital Sources&amp;Uses'!$C$12/12</f>
        <v>0</v>
      </c>
      <c r="P239" s="121">
        <f t="shared" si="53"/>
        <v>0</v>
      </c>
      <c r="R239" s="116">
        <f t="shared" si="47"/>
        <v>259</v>
      </c>
      <c r="S239" s="121">
        <f t="shared" si="54"/>
        <v>0</v>
      </c>
      <c r="T239" s="121">
        <f>U238*'Capital Sources&amp;Uses'!$D$12/12</f>
        <v>0</v>
      </c>
      <c r="U239" s="121">
        <f t="shared" si="55"/>
        <v>0</v>
      </c>
      <c r="W239" s="116">
        <f t="shared" si="48"/>
        <v>271</v>
      </c>
      <c r="X239" s="121">
        <f t="shared" si="56"/>
        <v>0</v>
      </c>
      <c r="Y239" s="121">
        <f>Z238*'Capital Sources&amp;Uses'!$E$12/12</f>
        <v>0</v>
      </c>
      <c r="Z239" s="121">
        <f t="shared" si="57"/>
        <v>0</v>
      </c>
      <c r="AB239" s="116">
        <f t="shared" si="49"/>
        <v>283</v>
      </c>
      <c r="AC239" s="123">
        <f t="shared" si="58"/>
        <v>0</v>
      </c>
      <c r="AD239" s="123">
        <f>AE238*'Capital Sources&amp;Uses'!$F$12/12</f>
        <v>0</v>
      </c>
      <c r="AE239" s="123">
        <f t="shared" si="59"/>
        <v>0</v>
      </c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  <c r="BA239" s="62"/>
      <c r="BB239" s="62"/>
      <c r="BC239" s="62"/>
      <c r="BD239" s="62"/>
      <c r="BE239" s="62"/>
      <c r="BF239" s="62"/>
      <c r="BG239" s="62"/>
      <c r="BH239" s="62"/>
    </row>
    <row r="240" spans="8:60" ht="16" thickTop="1" thickBot="1">
      <c r="H240" s="116">
        <f t="shared" si="45"/>
        <v>236</v>
      </c>
      <c r="I240" s="121">
        <f t="shared" si="50"/>
        <v>0</v>
      </c>
      <c r="J240" s="121">
        <f>K239*('Capital Sources&amp;Uses'!$B$12/12)</f>
        <v>-8.6599013295183887E-14</v>
      </c>
      <c r="K240" s="121">
        <f t="shared" si="51"/>
        <v>-1.3942441140524608E-11</v>
      </c>
      <c r="M240" s="57">
        <f t="shared" si="46"/>
        <v>248</v>
      </c>
      <c r="N240" s="63">
        <f t="shared" si="52"/>
        <v>0</v>
      </c>
      <c r="O240" s="121">
        <f>P239*'Capital Sources&amp;Uses'!$C$12/12</f>
        <v>0</v>
      </c>
      <c r="P240" s="121">
        <f t="shared" si="53"/>
        <v>0</v>
      </c>
      <c r="R240" s="116">
        <f t="shared" si="47"/>
        <v>260</v>
      </c>
      <c r="S240" s="121">
        <f t="shared" si="54"/>
        <v>0</v>
      </c>
      <c r="T240" s="121">
        <f>U239*'Capital Sources&amp;Uses'!$D$12/12</f>
        <v>0</v>
      </c>
      <c r="U240" s="121">
        <f t="shared" si="55"/>
        <v>0</v>
      </c>
      <c r="W240" s="116">
        <f t="shared" si="48"/>
        <v>272</v>
      </c>
      <c r="X240" s="121">
        <f t="shared" si="56"/>
        <v>0</v>
      </c>
      <c r="Y240" s="121">
        <f>Z239*'Capital Sources&amp;Uses'!$E$12/12</f>
        <v>0</v>
      </c>
      <c r="Z240" s="121">
        <f t="shared" si="57"/>
        <v>0</v>
      </c>
      <c r="AB240" s="116">
        <f t="shared" si="49"/>
        <v>284</v>
      </c>
      <c r="AC240" s="123">
        <f t="shared" si="58"/>
        <v>0</v>
      </c>
      <c r="AD240" s="123">
        <f>AE239*'Capital Sources&amp;Uses'!$F$12/12</f>
        <v>0</v>
      </c>
      <c r="AE240" s="123">
        <f t="shared" si="59"/>
        <v>0</v>
      </c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  <c r="BA240" s="62"/>
      <c r="BB240" s="62"/>
      <c r="BC240" s="62"/>
      <c r="BD240" s="62"/>
      <c r="BE240" s="62"/>
      <c r="BF240" s="62"/>
      <c r="BG240" s="62"/>
      <c r="BH240" s="62"/>
    </row>
    <row r="241" spans="8:60" ht="16" thickTop="1" thickBot="1">
      <c r="H241" s="116">
        <f t="shared" si="45"/>
        <v>237</v>
      </c>
      <c r="I241" s="121">
        <f t="shared" si="50"/>
        <v>0</v>
      </c>
      <c r="J241" s="121">
        <f>K240*('Capital Sources&amp;Uses'!$B$12/12)</f>
        <v>-8.7140257128278798E-14</v>
      </c>
      <c r="K241" s="121">
        <f t="shared" si="51"/>
        <v>-1.4029581397652888E-11</v>
      </c>
      <c r="M241" s="57">
        <f t="shared" si="46"/>
        <v>249</v>
      </c>
      <c r="N241" s="63">
        <f t="shared" si="52"/>
        <v>0</v>
      </c>
      <c r="O241" s="121">
        <f>P240*'Capital Sources&amp;Uses'!$C$12/12</f>
        <v>0</v>
      </c>
      <c r="P241" s="121">
        <f t="shared" si="53"/>
        <v>0</v>
      </c>
      <c r="R241" s="116">
        <f t="shared" si="47"/>
        <v>261</v>
      </c>
      <c r="S241" s="121">
        <f t="shared" si="54"/>
        <v>0</v>
      </c>
      <c r="T241" s="121">
        <f>U240*'Capital Sources&amp;Uses'!$D$12/12</f>
        <v>0</v>
      </c>
      <c r="U241" s="121">
        <f t="shared" si="55"/>
        <v>0</v>
      </c>
      <c r="W241" s="116">
        <f t="shared" si="48"/>
        <v>273</v>
      </c>
      <c r="X241" s="121">
        <f t="shared" si="56"/>
        <v>0</v>
      </c>
      <c r="Y241" s="121">
        <f>Z240*'Capital Sources&amp;Uses'!$E$12/12</f>
        <v>0</v>
      </c>
      <c r="Z241" s="121">
        <f t="shared" si="57"/>
        <v>0</v>
      </c>
      <c r="AB241" s="116">
        <f t="shared" si="49"/>
        <v>285</v>
      </c>
      <c r="AC241" s="123">
        <f t="shared" si="58"/>
        <v>0</v>
      </c>
      <c r="AD241" s="123">
        <f>AE240*'Capital Sources&amp;Uses'!$F$12/12</f>
        <v>0</v>
      </c>
      <c r="AE241" s="123">
        <f t="shared" si="59"/>
        <v>0</v>
      </c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  <c r="BA241" s="62"/>
      <c r="BB241" s="62"/>
      <c r="BC241" s="62"/>
      <c r="BD241" s="62"/>
      <c r="BE241" s="62"/>
      <c r="BF241" s="62"/>
      <c r="BG241" s="62"/>
      <c r="BH241" s="62"/>
    </row>
    <row r="242" spans="8:60" ht="16" thickTop="1" thickBot="1">
      <c r="H242" s="116">
        <f t="shared" si="45"/>
        <v>238</v>
      </c>
      <c r="I242" s="121">
        <f t="shared" si="50"/>
        <v>0</v>
      </c>
      <c r="J242" s="121">
        <f>K241*('Capital Sources&amp;Uses'!$B$12/12)</f>
        <v>-8.7684883735330543E-14</v>
      </c>
      <c r="K242" s="121">
        <f t="shared" si="51"/>
        <v>-1.4117266281388219E-11</v>
      </c>
      <c r="M242" s="57">
        <f t="shared" si="46"/>
        <v>250</v>
      </c>
      <c r="N242" s="63">
        <f t="shared" si="52"/>
        <v>0</v>
      </c>
      <c r="O242" s="121">
        <f>P241*'Capital Sources&amp;Uses'!$C$12/12</f>
        <v>0</v>
      </c>
      <c r="P242" s="121">
        <f t="shared" si="53"/>
        <v>0</v>
      </c>
      <c r="R242" s="116">
        <f t="shared" si="47"/>
        <v>262</v>
      </c>
      <c r="S242" s="121">
        <f t="shared" si="54"/>
        <v>0</v>
      </c>
      <c r="T242" s="121">
        <f>U241*'Capital Sources&amp;Uses'!$D$12/12</f>
        <v>0</v>
      </c>
      <c r="U242" s="121">
        <f t="shared" si="55"/>
        <v>0</v>
      </c>
      <c r="W242" s="116">
        <f t="shared" si="48"/>
        <v>274</v>
      </c>
      <c r="X242" s="121">
        <f t="shared" si="56"/>
        <v>0</v>
      </c>
      <c r="Y242" s="121">
        <f>Z241*'Capital Sources&amp;Uses'!$E$12/12</f>
        <v>0</v>
      </c>
      <c r="Z242" s="121">
        <f t="shared" si="57"/>
        <v>0</v>
      </c>
      <c r="AB242" s="116">
        <f t="shared" si="49"/>
        <v>286</v>
      </c>
      <c r="AC242" s="123">
        <f t="shared" si="58"/>
        <v>0</v>
      </c>
      <c r="AD242" s="123">
        <f>AE241*'Capital Sources&amp;Uses'!$F$12/12</f>
        <v>0</v>
      </c>
      <c r="AE242" s="123">
        <f t="shared" si="59"/>
        <v>0</v>
      </c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  <c r="AX242" s="62"/>
      <c r="AY242" s="62"/>
      <c r="AZ242" s="62"/>
      <c r="BA242" s="62"/>
      <c r="BB242" s="62"/>
      <c r="BC242" s="62"/>
      <c r="BD242" s="62"/>
      <c r="BE242" s="62"/>
      <c r="BF242" s="62"/>
      <c r="BG242" s="62"/>
      <c r="BH242" s="62"/>
    </row>
    <row r="243" spans="8:60" ht="16" thickTop="1" thickBot="1">
      <c r="H243" s="116">
        <f t="shared" si="45"/>
        <v>239</v>
      </c>
      <c r="I243" s="121">
        <f t="shared" si="50"/>
        <v>0</v>
      </c>
      <c r="J243" s="121">
        <f>K242*('Capital Sources&amp;Uses'!$B$12/12)</f>
        <v>-8.8232914258676363E-14</v>
      </c>
      <c r="K243" s="121">
        <f t="shared" si="51"/>
        <v>-1.4205499195646896E-11</v>
      </c>
      <c r="M243" s="57">
        <f t="shared" si="46"/>
        <v>251</v>
      </c>
      <c r="N243" s="63">
        <f t="shared" si="52"/>
        <v>0</v>
      </c>
      <c r="O243" s="121">
        <f>P242*'Capital Sources&amp;Uses'!$C$12/12</f>
        <v>0</v>
      </c>
      <c r="P243" s="121">
        <f t="shared" si="53"/>
        <v>0</v>
      </c>
      <c r="R243" s="116">
        <f t="shared" si="47"/>
        <v>263</v>
      </c>
      <c r="S243" s="121">
        <f t="shared" si="54"/>
        <v>0</v>
      </c>
      <c r="T243" s="121">
        <f>U242*'Capital Sources&amp;Uses'!$D$12/12</f>
        <v>0</v>
      </c>
      <c r="U243" s="121">
        <f t="shared" si="55"/>
        <v>0</v>
      </c>
      <c r="W243" s="116">
        <f t="shared" si="48"/>
        <v>275</v>
      </c>
      <c r="X243" s="121">
        <f t="shared" si="56"/>
        <v>0</v>
      </c>
      <c r="Y243" s="121">
        <f>Z242*'Capital Sources&amp;Uses'!$E$12/12</f>
        <v>0</v>
      </c>
      <c r="Z243" s="121">
        <f t="shared" si="57"/>
        <v>0</v>
      </c>
      <c r="AB243" s="116">
        <f t="shared" si="49"/>
        <v>287</v>
      </c>
      <c r="AC243" s="123">
        <f t="shared" si="58"/>
        <v>0</v>
      </c>
      <c r="AD243" s="123">
        <f>AE242*'Capital Sources&amp;Uses'!$F$12/12</f>
        <v>0</v>
      </c>
      <c r="AE243" s="123">
        <f t="shared" si="59"/>
        <v>0</v>
      </c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  <c r="AX243" s="62"/>
      <c r="AY243" s="62"/>
      <c r="AZ243" s="62"/>
      <c r="BA243" s="62"/>
      <c r="BB243" s="62"/>
      <c r="BC243" s="62"/>
      <c r="BD243" s="62"/>
      <c r="BE243" s="62"/>
      <c r="BF243" s="62"/>
      <c r="BG243" s="62"/>
      <c r="BH243" s="62"/>
    </row>
    <row r="244" spans="8:60" ht="16" thickTop="1" thickBot="1">
      <c r="H244" s="116">
        <f t="shared" si="45"/>
        <v>240</v>
      </c>
      <c r="I244" s="121">
        <f t="shared" si="50"/>
        <v>0</v>
      </c>
      <c r="J244" s="121">
        <f>K243*('Capital Sources&amp;Uses'!$B$12/12)</f>
        <v>-8.8784369972793093E-14</v>
      </c>
      <c r="K244" s="121">
        <f t="shared" si="51"/>
        <v>-1.4294283565619689E-11</v>
      </c>
      <c r="M244" s="57">
        <f t="shared" si="46"/>
        <v>252</v>
      </c>
      <c r="N244" s="63">
        <f t="shared" si="52"/>
        <v>0</v>
      </c>
      <c r="O244" s="121">
        <f>P243*'Capital Sources&amp;Uses'!$C$12/12</f>
        <v>0</v>
      </c>
      <c r="P244" s="121">
        <f t="shared" si="53"/>
        <v>0</v>
      </c>
      <c r="R244" s="116">
        <f t="shared" si="47"/>
        <v>264</v>
      </c>
      <c r="S244" s="121">
        <f t="shared" ref="S244" si="60">IF(U243&gt;0.001,S243,0)</f>
        <v>0</v>
      </c>
      <c r="T244" s="121">
        <f>U243*'Capital Sources&amp;Uses'!$D$12/12</f>
        <v>0</v>
      </c>
      <c r="U244" s="121">
        <f t="shared" si="55"/>
        <v>0</v>
      </c>
      <c r="W244" s="116">
        <f t="shared" si="48"/>
        <v>276</v>
      </c>
      <c r="X244" s="121">
        <f t="shared" si="56"/>
        <v>0</v>
      </c>
      <c r="Y244" s="121">
        <f>Z243*'Capital Sources&amp;Uses'!$E$12/12</f>
        <v>0</v>
      </c>
      <c r="Z244" s="121">
        <f t="shared" si="57"/>
        <v>0</v>
      </c>
      <c r="AB244" s="116">
        <f t="shared" si="49"/>
        <v>288</v>
      </c>
      <c r="AC244" s="123">
        <f t="shared" si="58"/>
        <v>0</v>
      </c>
      <c r="AD244" s="123">
        <f>AE243*'Capital Sources&amp;Uses'!$F$12/12</f>
        <v>0</v>
      </c>
      <c r="AE244" s="123">
        <f t="shared" si="59"/>
        <v>0</v>
      </c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2"/>
      <c r="AY244" s="62"/>
      <c r="AZ244" s="62"/>
      <c r="BA244" s="62"/>
      <c r="BB244" s="62"/>
      <c r="BC244" s="62"/>
      <c r="BD244" s="62"/>
      <c r="BE244" s="62"/>
      <c r="BF244" s="62"/>
      <c r="BG244" s="62"/>
      <c r="BH244" s="62"/>
    </row>
    <row r="245" spans="8:60" ht="15" thickTop="1"/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opLeftCell="B1" workbookViewId="0">
      <selection activeCell="I33" sqref="I33"/>
    </sheetView>
  </sheetViews>
  <sheetFormatPr baseColWidth="10" defaultColWidth="8.83203125" defaultRowHeight="14" x14ac:dyDescent="0"/>
  <cols>
    <col min="1" max="1" width="20.1640625" customWidth="1"/>
    <col min="2" max="3" width="12.33203125" customWidth="1"/>
    <col min="4" max="4" width="11.5" customWidth="1"/>
    <col min="5" max="6" width="12.33203125" customWidth="1"/>
    <col min="7" max="7" width="10" customWidth="1"/>
    <col min="8" max="9" width="12.33203125" customWidth="1"/>
    <col min="10" max="10" width="11.5" customWidth="1"/>
    <col min="11" max="12" width="12.33203125" customWidth="1"/>
    <col min="13" max="13" width="11.33203125" customWidth="1"/>
    <col min="14" max="15" width="12.33203125" customWidth="1"/>
    <col min="16" max="16" width="10.33203125" customWidth="1"/>
  </cols>
  <sheetData>
    <row r="1" spans="1:16">
      <c r="B1" s="18"/>
      <c r="C1" s="17" t="s">
        <v>10</v>
      </c>
      <c r="D1" s="19"/>
      <c r="F1" s="17" t="s">
        <v>11</v>
      </c>
      <c r="G1" s="19"/>
      <c r="I1" s="17" t="s">
        <v>12</v>
      </c>
      <c r="J1" s="19"/>
      <c r="L1" s="17" t="s">
        <v>13</v>
      </c>
      <c r="M1" s="19"/>
      <c r="O1" s="17" t="s">
        <v>14</v>
      </c>
      <c r="P1" s="19"/>
    </row>
    <row r="2" spans="1:16">
      <c r="B2" s="52" t="s">
        <v>63</v>
      </c>
      <c r="E2" s="52" t="s">
        <v>63</v>
      </c>
      <c r="F2" s="17"/>
      <c r="G2" s="17"/>
      <c r="H2" s="52" t="s">
        <v>63</v>
      </c>
      <c r="I2" s="17"/>
      <c r="J2" s="17"/>
      <c r="K2" s="52" t="s">
        <v>63</v>
      </c>
      <c r="L2" s="17"/>
      <c r="M2" s="17"/>
      <c r="N2" s="52" t="s">
        <v>63</v>
      </c>
    </row>
    <row r="3" spans="1:16" ht="15" thickBot="1">
      <c r="A3" s="42" t="s">
        <v>64</v>
      </c>
      <c r="B3" s="43"/>
      <c r="C3" s="44"/>
      <c r="D3" s="45"/>
      <c r="E3" s="44"/>
      <c r="F3" s="44"/>
      <c r="G3" s="45"/>
      <c r="H3" s="44"/>
      <c r="I3" s="44"/>
      <c r="J3" s="45"/>
      <c r="K3" s="44"/>
      <c r="L3" s="44"/>
      <c r="M3" s="45"/>
      <c r="N3" s="44"/>
      <c r="O3" s="44"/>
      <c r="P3" s="45"/>
    </row>
    <row r="4" spans="1:16" ht="16" thickTop="1" thickBot="1">
      <c r="A4" t="s">
        <v>65</v>
      </c>
      <c r="B4" s="133">
        <v>33000</v>
      </c>
      <c r="D4" s="19"/>
      <c r="E4" s="133">
        <v>34000</v>
      </c>
      <c r="G4" s="19"/>
      <c r="H4" s="34">
        <v>35000</v>
      </c>
      <c r="J4" s="30"/>
      <c r="K4" s="38">
        <v>36000</v>
      </c>
      <c r="M4" s="30"/>
      <c r="N4" s="38">
        <v>37000</v>
      </c>
      <c r="P4" s="19"/>
    </row>
    <row r="5" spans="1:16" ht="16" thickTop="1" thickBot="1">
      <c r="A5" t="s">
        <v>66</v>
      </c>
      <c r="B5" s="133">
        <v>33000</v>
      </c>
      <c r="D5" s="19"/>
      <c r="E5" s="133">
        <v>34000</v>
      </c>
      <c r="G5" s="19"/>
      <c r="H5" s="34">
        <v>35000</v>
      </c>
      <c r="J5" s="30"/>
      <c r="K5" s="38">
        <v>36000</v>
      </c>
      <c r="M5" s="30"/>
      <c r="N5" s="38">
        <v>37000</v>
      </c>
      <c r="P5" s="19"/>
    </row>
    <row r="6" spans="1:16" ht="16" thickTop="1" thickBot="1">
      <c r="A6" t="s">
        <v>67</v>
      </c>
      <c r="B6" s="133">
        <v>33000</v>
      </c>
      <c r="D6" s="19"/>
      <c r="E6" s="133">
        <v>34000</v>
      </c>
      <c r="G6" s="19"/>
      <c r="H6" s="34">
        <v>35000</v>
      </c>
      <c r="J6" s="30"/>
      <c r="K6" s="38">
        <v>36000</v>
      </c>
      <c r="M6" s="30"/>
      <c r="N6" s="38">
        <v>37000</v>
      </c>
      <c r="P6" s="19"/>
    </row>
    <row r="7" spans="1:16" ht="16" thickTop="1" thickBot="1">
      <c r="A7" t="s">
        <v>68</v>
      </c>
      <c r="B7" s="120">
        <v>30000</v>
      </c>
      <c r="D7" s="19"/>
      <c r="E7" s="120">
        <v>31000</v>
      </c>
      <c r="G7" s="19"/>
      <c r="H7" s="34">
        <v>32000</v>
      </c>
      <c r="J7" s="30"/>
      <c r="K7" s="38">
        <v>33000</v>
      </c>
      <c r="M7" s="30"/>
      <c r="N7" s="38">
        <v>34000</v>
      </c>
      <c r="P7" s="19"/>
    </row>
    <row r="8" spans="1:16" ht="16" thickTop="1" thickBot="1">
      <c r="A8" t="s">
        <v>69</v>
      </c>
      <c r="B8" s="120">
        <v>30000</v>
      </c>
      <c r="D8" s="19"/>
      <c r="E8" s="120">
        <v>31000</v>
      </c>
      <c r="G8" s="19"/>
      <c r="H8" s="34">
        <v>32000</v>
      </c>
      <c r="J8" s="30"/>
      <c r="K8" s="38">
        <v>33000</v>
      </c>
      <c r="M8" s="30"/>
      <c r="N8" s="38">
        <v>34000</v>
      </c>
      <c r="P8" s="19"/>
    </row>
    <row r="9" spans="1:16" ht="16" thickTop="1" thickBot="1">
      <c r="A9" t="s">
        <v>70</v>
      </c>
      <c r="B9" s="120">
        <v>30000</v>
      </c>
      <c r="D9" s="19"/>
      <c r="E9" s="120">
        <v>31000</v>
      </c>
      <c r="G9" s="19"/>
      <c r="H9" s="34">
        <v>32000</v>
      </c>
      <c r="J9" s="30"/>
      <c r="K9" s="38">
        <v>33000</v>
      </c>
      <c r="M9" s="30"/>
      <c r="N9" s="38">
        <v>34000</v>
      </c>
      <c r="P9" s="19"/>
    </row>
    <row r="10" spans="1:16" ht="15" thickTop="1">
      <c r="A10" t="s">
        <v>71</v>
      </c>
      <c r="B10" s="21"/>
      <c r="D10" s="19"/>
      <c r="E10" s="9"/>
      <c r="G10" s="19"/>
      <c r="H10" s="24"/>
      <c r="J10" s="30"/>
      <c r="K10" s="39"/>
      <c r="M10" s="30"/>
      <c r="N10" s="39"/>
      <c r="P10" s="19"/>
    </row>
    <row r="11" spans="1:16">
      <c r="A11" t="s">
        <v>72</v>
      </c>
      <c r="B11" s="21"/>
      <c r="D11" s="19"/>
      <c r="E11" s="9"/>
      <c r="G11" s="19"/>
      <c r="H11" s="24"/>
      <c r="J11" s="30"/>
      <c r="K11" s="39"/>
      <c r="M11" s="30"/>
      <c r="N11" s="39"/>
      <c r="P11" s="19"/>
    </row>
    <row r="12" spans="1:16">
      <c r="A12" t="s">
        <v>73</v>
      </c>
      <c r="B12" s="21"/>
      <c r="D12" s="19"/>
      <c r="E12" s="9"/>
      <c r="G12" s="19"/>
      <c r="H12" s="24"/>
      <c r="J12" s="30"/>
      <c r="K12" s="39"/>
      <c r="M12" s="30"/>
      <c r="N12" s="39"/>
      <c r="P12" s="19"/>
    </row>
    <row r="13" spans="1:16" ht="15" customHeight="1">
      <c r="A13" t="s">
        <v>74</v>
      </c>
      <c r="B13" s="21"/>
      <c r="D13" s="19"/>
      <c r="E13" s="9"/>
      <c r="G13" s="19"/>
      <c r="H13" s="24"/>
      <c r="J13" s="30"/>
      <c r="K13" s="39"/>
      <c r="M13" s="30"/>
      <c r="N13" s="39"/>
      <c r="P13" s="19"/>
    </row>
    <row r="14" spans="1:16" ht="15" customHeight="1">
      <c r="A14" t="s">
        <v>75</v>
      </c>
      <c r="B14" s="21"/>
      <c r="D14" s="19"/>
      <c r="E14" s="9"/>
      <c r="G14" s="19"/>
      <c r="H14" s="24"/>
      <c r="J14" s="30"/>
      <c r="K14" s="39"/>
      <c r="M14" s="30"/>
      <c r="N14" s="39"/>
      <c r="P14" s="19"/>
    </row>
    <row r="15" spans="1:16">
      <c r="A15" t="s">
        <v>76</v>
      </c>
      <c r="B15" s="21"/>
      <c r="D15" s="19"/>
      <c r="E15" s="9"/>
      <c r="G15" s="19"/>
      <c r="H15" s="24"/>
      <c r="J15" s="30"/>
      <c r="K15" s="39"/>
      <c r="M15" s="30"/>
      <c r="N15" s="39"/>
      <c r="P15" s="19"/>
    </row>
    <row r="16" spans="1:16">
      <c r="A16" t="s">
        <v>77</v>
      </c>
      <c r="B16" s="21"/>
      <c r="D16" s="19"/>
      <c r="E16" s="9"/>
      <c r="G16" s="19"/>
      <c r="H16" s="24"/>
      <c r="J16" s="30"/>
      <c r="K16" s="39"/>
      <c r="M16" s="30"/>
      <c r="N16" s="39"/>
      <c r="P16" s="19"/>
    </row>
    <row r="17" spans="1:16">
      <c r="A17" t="s">
        <v>78</v>
      </c>
      <c r="B17" s="21"/>
      <c r="D17" s="19"/>
      <c r="E17" s="9"/>
      <c r="G17" s="19"/>
      <c r="H17" s="24"/>
      <c r="J17" s="30"/>
      <c r="K17" s="39"/>
      <c r="M17" s="30"/>
      <c r="N17" s="39"/>
      <c r="P17" s="19"/>
    </row>
    <row r="18" spans="1:16">
      <c r="A18" t="s">
        <v>79</v>
      </c>
      <c r="B18" s="21"/>
      <c r="D18" s="19"/>
      <c r="E18" s="9"/>
      <c r="G18" s="19"/>
      <c r="H18" s="40"/>
      <c r="J18" s="30"/>
      <c r="K18" s="41"/>
      <c r="M18" s="30"/>
      <c r="N18" s="41"/>
      <c r="P18" s="19"/>
    </row>
    <row r="19" spans="1:16" ht="15" thickBot="1">
      <c r="A19" s="42" t="s">
        <v>80</v>
      </c>
      <c r="B19" s="43"/>
      <c r="C19" s="53" t="s">
        <v>81</v>
      </c>
      <c r="D19" s="54" t="s">
        <v>82</v>
      </c>
      <c r="E19" s="53"/>
      <c r="F19" s="53" t="s">
        <v>81</v>
      </c>
      <c r="G19" s="54" t="s">
        <v>82</v>
      </c>
      <c r="H19" s="53"/>
      <c r="I19" s="53" t="s">
        <v>81</v>
      </c>
      <c r="J19" s="54" t="s">
        <v>82</v>
      </c>
      <c r="K19" s="55"/>
      <c r="L19" s="53" t="s">
        <v>81</v>
      </c>
      <c r="M19" s="54" t="s">
        <v>82</v>
      </c>
      <c r="N19" s="55"/>
      <c r="O19" s="53" t="s">
        <v>81</v>
      </c>
      <c r="P19" s="54" t="s">
        <v>82</v>
      </c>
    </row>
    <row r="20" spans="1:16" ht="16" thickTop="1" thickBot="1">
      <c r="A20" t="s">
        <v>83</v>
      </c>
      <c r="B20" s="18"/>
      <c r="C20" s="134">
        <v>10.5</v>
      </c>
      <c r="D20" s="135">
        <v>15</v>
      </c>
      <c r="F20" s="134">
        <v>10.75</v>
      </c>
      <c r="G20" s="135">
        <v>17</v>
      </c>
      <c r="I20" s="32">
        <v>11</v>
      </c>
      <c r="J20" s="36">
        <v>18</v>
      </c>
      <c r="K20" s="18"/>
      <c r="L20" s="32">
        <v>11.25</v>
      </c>
      <c r="M20" s="36">
        <v>20</v>
      </c>
      <c r="N20" s="18"/>
      <c r="O20" s="32">
        <v>11.5</v>
      </c>
      <c r="P20" s="33">
        <v>20</v>
      </c>
    </row>
    <row r="21" spans="1:16" ht="16" thickTop="1" thickBot="1">
      <c r="A21" t="s">
        <v>84</v>
      </c>
      <c r="B21" s="18"/>
      <c r="C21" s="136">
        <v>10.25</v>
      </c>
      <c r="D21" s="116">
        <v>15</v>
      </c>
      <c r="F21" s="136">
        <v>10.5</v>
      </c>
      <c r="G21" s="116">
        <v>17</v>
      </c>
      <c r="I21" s="31">
        <v>10.75</v>
      </c>
      <c r="J21" s="37">
        <v>18</v>
      </c>
      <c r="K21" s="18"/>
      <c r="L21" s="31">
        <v>11</v>
      </c>
      <c r="M21" s="37">
        <v>18</v>
      </c>
      <c r="N21" s="18"/>
      <c r="O21" s="31">
        <v>11.25</v>
      </c>
      <c r="P21" s="7">
        <v>20</v>
      </c>
    </row>
    <row r="22" spans="1:16" ht="16" thickTop="1" thickBot="1">
      <c r="A22" t="s">
        <v>85</v>
      </c>
      <c r="B22" s="18"/>
      <c r="C22" s="136">
        <v>10</v>
      </c>
      <c r="D22" s="116">
        <v>10</v>
      </c>
      <c r="F22" s="136">
        <v>10.25</v>
      </c>
      <c r="G22" s="116">
        <v>12</v>
      </c>
      <c r="I22" s="31">
        <v>10.5</v>
      </c>
      <c r="J22" s="37">
        <v>12</v>
      </c>
      <c r="K22" s="18"/>
      <c r="L22" s="31">
        <v>10.75</v>
      </c>
      <c r="M22" s="37">
        <v>10</v>
      </c>
      <c r="N22" s="18"/>
      <c r="O22" s="31">
        <v>11</v>
      </c>
      <c r="P22" s="7">
        <v>10</v>
      </c>
    </row>
    <row r="23" spans="1:16" ht="15" thickTop="1">
      <c r="A23" t="s">
        <v>86</v>
      </c>
      <c r="B23" s="18"/>
      <c r="C23" s="20"/>
      <c r="D23" s="19"/>
      <c r="F23" s="20"/>
      <c r="G23" s="19"/>
      <c r="I23" s="31"/>
      <c r="J23" s="37"/>
      <c r="K23" s="18"/>
      <c r="L23" s="31"/>
      <c r="M23" s="37"/>
      <c r="N23" s="18"/>
      <c r="O23" s="13"/>
      <c r="P23" s="7"/>
    </row>
    <row r="24" spans="1:16">
      <c r="A24" t="s">
        <v>87</v>
      </c>
      <c r="B24" s="18"/>
      <c r="C24" s="20"/>
      <c r="D24" s="19"/>
      <c r="F24" s="20"/>
      <c r="G24" s="19"/>
      <c r="I24" s="31"/>
      <c r="J24" s="37"/>
      <c r="K24" s="18"/>
      <c r="L24" s="31"/>
      <c r="M24" s="37"/>
      <c r="N24" s="18"/>
      <c r="O24" s="31"/>
      <c r="P24" s="7"/>
    </row>
    <row r="25" spans="1:16">
      <c r="A25" t="s">
        <v>88</v>
      </c>
      <c r="B25" s="18"/>
      <c r="C25" s="20"/>
      <c r="D25" s="19"/>
      <c r="F25" s="20"/>
      <c r="G25" s="19"/>
      <c r="I25" s="31"/>
      <c r="J25" s="37"/>
      <c r="K25" s="18"/>
      <c r="L25" s="31"/>
      <c r="M25" s="37"/>
      <c r="N25" s="18"/>
      <c r="O25" s="31"/>
      <c r="P25" s="7"/>
    </row>
    <row r="26" spans="1:16">
      <c r="A26" t="s">
        <v>89</v>
      </c>
      <c r="B26" s="18"/>
      <c r="C26" s="20"/>
      <c r="D26" s="19"/>
      <c r="F26" s="20"/>
      <c r="G26" s="19"/>
      <c r="I26" s="31"/>
      <c r="J26" s="37"/>
      <c r="K26" s="18"/>
      <c r="L26" s="31"/>
      <c r="M26" s="37"/>
      <c r="N26" s="18"/>
      <c r="O26" s="31"/>
      <c r="P26" s="7"/>
    </row>
    <row r="27" spans="1:16">
      <c r="A27" t="s">
        <v>90</v>
      </c>
      <c r="B27" s="18"/>
      <c r="C27" s="20"/>
      <c r="D27" s="19"/>
      <c r="F27" s="20"/>
      <c r="G27" s="19"/>
      <c r="I27" s="31"/>
      <c r="J27" s="37"/>
      <c r="K27" s="18"/>
      <c r="L27" s="31"/>
      <c r="M27" s="37"/>
      <c r="N27" s="18"/>
      <c r="O27" s="31"/>
      <c r="P27" s="7"/>
    </row>
    <row r="28" spans="1:16">
      <c r="A28" t="s">
        <v>91</v>
      </c>
      <c r="B28" s="18"/>
      <c r="C28" s="20"/>
      <c r="D28" s="19"/>
      <c r="F28" s="20"/>
      <c r="G28" s="19"/>
      <c r="I28" s="7"/>
      <c r="J28" s="37"/>
      <c r="K28" s="18"/>
      <c r="L28" s="7"/>
      <c r="M28" s="37"/>
      <c r="N28" s="18"/>
      <c r="O28" s="31"/>
      <c r="P28" s="7"/>
    </row>
    <row r="29" spans="1:16">
      <c r="A29" t="s">
        <v>92</v>
      </c>
      <c r="B29" s="18"/>
      <c r="C29" s="20"/>
      <c r="D29" s="19"/>
      <c r="F29" s="20"/>
      <c r="G29" s="19"/>
      <c r="I29" s="46"/>
      <c r="J29" s="47"/>
      <c r="K29" s="18"/>
      <c r="L29" s="46"/>
      <c r="M29" s="47"/>
      <c r="N29" s="18"/>
      <c r="O29" s="48"/>
      <c r="P29" s="46"/>
    </row>
    <row r="30" spans="1:16" ht="15" thickBot="1">
      <c r="A30" s="42"/>
      <c r="B30" s="55"/>
      <c r="C30" s="53"/>
      <c r="D30" s="54"/>
      <c r="E30" s="53"/>
      <c r="F30" s="53"/>
      <c r="G30" s="54"/>
      <c r="H30" s="53"/>
      <c r="I30" s="53"/>
      <c r="J30" s="53"/>
      <c r="K30" s="55"/>
      <c r="L30" s="53"/>
      <c r="M30" s="53"/>
      <c r="N30" s="55"/>
      <c r="O30" s="44"/>
      <c r="P30" s="44"/>
    </row>
    <row r="31" spans="1:16" ht="15" thickTop="1"/>
    <row r="32" spans="1:16" ht="15" thickBot="1">
      <c r="A32" s="1" t="s">
        <v>93</v>
      </c>
      <c r="B32" s="58"/>
      <c r="C32" s="58"/>
    </row>
    <row r="33" spans="1:14" ht="16" thickTop="1" thickBot="1">
      <c r="A33" s="29" t="s">
        <v>94</v>
      </c>
      <c r="B33" s="114">
        <v>0.25</v>
      </c>
      <c r="C33" s="115">
        <v>0.25</v>
      </c>
      <c r="D33" s="11">
        <v>0.25</v>
      </c>
      <c r="E33" s="11">
        <v>0.25</v>
      </c>
      <c r="F33" s="11">
        <v>0.25</v>
      </c>
    </row>
    <row r="34" spans="1:14" ht="16" thickTop="1" thickBot="1">
      <c r="A34" s="29" t="s">
        <v>95</v>
      </c>
      <c r="B34" s="114">
        <v>0.13</v>
      </c>
      <c r="C34" s="115">
        <v>0.13</v>
      </c>
      <c r="D34" s="11">
        <v>0.13</v>
      </c>
      <c r="E34" s="11">
        <v>0.13</v>
      </c>
      <c r="F34" s="11">
        <v>0.13</v>
      </c>
    </row>
    <row r="35" spans="1:14" ht="15" thickTop="1"/>
    <row r="41" spans="1:14">
      <c r="B41" s="23"/>
      <c r="E41" s="10"/>
      <c r="H41" s="22"/>
      <c r="K41" s="22"/>
      <c r="N41" s="22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opLeftCell="A14" workbookViewId="0">
      <selection activeCell="H23" sqref="H23"/>
    </sheetView>
  </sheetViews>
  <sheetFormatPr baseColWidth="10" defaultColWidth="8.83203125" defaultRowHeight="14" x14ac:dyDescent="0"/>
  <cols>
    <col min="1" max="1" width="37.33203125" style="58" customWidth="1"/>
    <col min="2" max="5" width="10.5" style="58" bestFit="1" customWidth="1"/>
    <col min="6" max="8" width="11.5" style="58" bestFit="1" customWidth="1"/>
    <col min="9" max="9" width="9.6640625" style="58" bestFit="1" customWidth="1"/>
    <col min="10" max="10" width="8.83203125" style="58"/>
    <col min="11" max="14" width="9.6640625" style="58" bestFit="1" customWidth="1"/>
    <col min="15" max="15" width="10.6640625" style="58" bestFit="1" customWidth="1"/>
    <col min="16" max="16384" width="8.83203125" style="58"/>
  </cols>
  <sheetData>
    <row r="1" spans="1:18">
      <c r="A1" s="103" t="s">
        <v>96</v>
      </c>
      <c r="B1" s="104" t="s">
        <v>10</v>
      </c>
      <c r="C1" s="104" t="s">
        <v>11</v>
      </c>
      <c r="D1" s="104" t="s">
        <v>12</v>
      </c>
      <c r="E1" s="104" t="s">
        <v>13</v>
      </c>
      <c r="F1" s="104" t="s">
        <v>14</v>
      </c>
      <c r="H1" s="88"/>
    </row>
    <row r="2" spans="1:18" ht="15" thickBot="1">
      <c r="A2" s="105" t="s">
        <v>97</v>
      </c>
      <c r="B2" s="112">
        <v>0.35</v>
      </c>
      <c r="C2" s="113">
        <v>0.35</v>
      </c>
      <c r="D2" s="106">
        <v>0.35</v>
      </c>
      <c r="E2" s="106">
        <v>0.35</v>
      </c>
      <c r="F2" s="106">
        <v>0.35</v>
      </c>
    </row>
    <row r="3" spans="1:18" ht="16" thickTop="1" thickBot="1">
      <c r="A3" s="105" t="s">
        <v>98</v>
      </c>
      <c r="B3" s="114">
        <v>0.65</v>
      </c>
      <c r="C3" s="115">
        <v>0.65</v>
      </c>
      <c r="D3" s="106">
        <v>0.65</v>
      </c>
      <c r="E3" s="106">
        <v>0.65</v>
      </c>
      <c r="F3" s="106">
        <v>0.65</v>
      </c>
    </row>
    <row r="4" spans="1:18" ht="16" thickTop="1" thickBot="1">
      <c r="A4" s="105" t="s">
        <v>99</v>
      </c>
      <c r="B4" s="111">
        <f>SUM(B2:B3)</f>
        <v>1</v>
      </c>
      <c r="C4" s="111">
        <f>SUM(C2:C3)</f>
        <v>1</v>
      </c>
      <c r="D4" s="111">
        <f>SUM(D2:D3)</f>
        <v>1</v>
      </c>
      <c r="E4" s="111">
        <f>SUM(E2:E3)</f>
        <v>1</v>
      </c>
      <c r="F4" s="111">
        <f>SUM(F2:F3)</f>
        <v>1</v>
      </c>
    </row>
    <row r="5" spans="1:18" ht="16" thickTop="1" thickBot="1">
      <c r="A5" s="105" t="s">
        <v>100</v>
      </c>
      <c r="B5" s="114">
        <v>0.4</v>
      </c>
      <c r="C5" s="115">
        <v>0.4</v>
      </c>
      <c r="D5" s="106">
        <v>0.4</v>
      </c>
      <c r="E5" s="106">
        <v>0.4</v>
      </c>
      <c r="F5" s="106">
        <v>0.4</v>
      </c>
    </row>
    <row r="6" spans="1:18" ht="15" thickTop="1"/>
    <row r="7" spans="1:18">
      <c r="A7" s="103" t="s">
        <v>101</v>
      </c>
      <c r="B7" s="104" t="s">
        <v>102</v>
      </c>
      <c r="C7" s="104" t="s">
        <v>10</v>
      </c>
      <c r="D7" s="104" t="s">
        <v>11</v>
      </c>
      <c r="E7" s="104" t="s">
        <v>12</v>
      </c>
      <c r="F7" s="104" t="s">
        <v>13</v>
      </c>
      <c r="G7" s="104" t="s">
        <v>14</v>
      </c>
      <c r="H7" s="107" t="s">
        <v>103</v>
      </c>
    </row>
    <row r="8" spans="1:18">
      <c r="A8" s="101" t="s">
        <v>104</v>
      </c>
      <c r="B8" s="202">
        <f>'Capital Sources&amp;Uses'!B3</f>
        <v>6000</v>
      </c>
      <c r="C8" s="202">
        <f>'Capital Sources&amp;Uses'!B6</f>
        <v>0</v>
      </c>
      <c r="D8" s="202">
        <f>'Capital Sources&amp;Uses'!C6</f>
        <v>0</v>
      </c>
      <c r="E8" s="202">
        <f>'Capital Sources&amp;Uses'!D6</f>
        <v>0</v>
      </c>
      <c r="F8" s="202">
        <f>'Capital Sources&amp;Uses'!E6</f>
        <v>0</v>
      </c>
      <c r="G8" s="202">
        <f>'Capital Sources&amp;Uses'!F6</f>
        <v>0</v>
      </c>
      <c r="H8" s="203">
        <f>SUM(B8:G8)</f>
        <v>6000</v>
      </c>
      <c r="K8" s="108"/>
      <c r="L8" s="87"/>
      <c r="M8" s="87"/>
      <c r="N8" s="87"/>
      <c r="O8" s="87"/>
      <c r="P8" s="87"/>
      <c r="Q8" s="87"/>
      <c r="R8" s="87"/>
    </row>
    <row r="9" spans="1:18" ht="15" thickBot="1">
      <c r="A9" s="109" t="s">
        <v>105</v>
      </c>
      <c r="B9" s="204">
        <v>0</v>
      </c>
      <c r="C9" s="204">
        <f>'Income Statement'!B38/C14</f>
        <v>761.19036320777502</v>
      </c>
      <c r="D9" s="204">
        <f>'Income Statement'!C38/D14</f>
        <v>688.54721635485294</v>
      </c>
      <c r="E9" s="204">
        <f>'Income Statement'!D38/E14</f>
        <v>775.20916636328332</v>
      </c>
      <c r="F9" s="204">
        <f>'Income Statement'!E38/F14</f>
        <v>956.17473962471831</v>
      </c>
      <c r="G9" s="204">
        <f>'Income Statement'!F38/G14</f>
        <v>1091.2740651555475</v>
      </c>
      <c r="H9" s="205">
        <f>SUM(B9:G9)</f>
        <v>4272.3955507061773</v>
      </c>
      <c r="L9" s="66"/>
      <c r="M9" s="66"/>
      <c r="N9" s="66"/>
      <c r="O9" s="66"/>
      <c r="P9" s="66"/>
      <c r="Q9" s="66"/>
      <c r="R9" s="62"/>
    </row>
    <row r="10" spans="1:18">
      <c r="A10" s="109" t="s">
        <v>106</v>
      </c>
      <c r="B10" s="203">
        <f>B8+B9</f>
        <v>6000</v>
      </c>
      <c r="C10" s="203">
        <f>C8+C9+B10</f>
        <v>6761.1903632077747</v>
      </c>
      <c r="D10" s="203">
        <f>D8+D9+C10</f>
        <v>7449.7375795626276</v>
      </c>
      <c r="E10" s="203">
        <f>E8+E9+D10</f>
        <v>8224.9467459259104</v>
      </c>
      <c r="F10" s="203">
        <f>F8+F9+E10</f>
        <v>9181.1214855506296</v>
      </c>
      <c r="G10" s="203">
        <f>G8+G9+F10</f>
        <v>10272.395550706176</v>
      </c>
      <c r="H10" s="203">
        <f>H8+H9</f>
        <v>10272.395550706176</v>
      </c>
      <c r="M10" s="66"/>
      <c r="N10" s="66"/>
      <c r="O10" s="66"/>
      <c r="P10" s="66"/>
      <c r="Q10" s="66"/>
      <c r="R10" s="72"/>
    </row>
    <row r="11" spans="1:18">
      <c r="A11" s="84"/>
      <c r="B11" s="66"/>
      <c r="C11" s="62"/>
      <c r="D11" s="62"/>
      <c r="E11" s="62"/>
      <c r="F11" s="62"/>
      <c r="G11" s="62"/>
      <c r="H11" s="62"/>
      <c r="L11" s="62"/>
      <c r="M11" s="62"/>
      <c r="N11" s="62"/>
      <c r="O11" s="62"/>
      <c r="P11" s="62"/>
      <c r="Q11" s="62"/>
      <c r="R11" s="62"/>
    </row>
    <row r="12" spans="1:18" ht="28">
      <c r="A12" s="84" t="s">
        <v>107</v>
      </c>
      <c r="B12" s="202">
        <v>0</v>
      </c>
      <c r="C12" s="202">
        <f>'Income Statement'!B39/'Patronage Distribution'!C14</f>
        <v>507.46024213851666</v>
      </c>
      <c r="D12" s="202">
        <f>'Income Statement'!C39/'Patronage Distribution'!D14</f>
        <v>459.03147756990205</v>
      </c>
      <c r="E12" s="202">
        <f>'Income Statement'!D39/'Patronage Distribution'!E14</f>
        <v>516.80611090885554</v>
      </c>
      <c r="F12" s="202">
        <f>'Income Statement'!E39/'Patronage Distribution'!F14</f>
        <v>637.44982641647891</v>
      </c>
      <c r="G12" s="202">
        <f>'Income Statement'!F39/'Patronage Distribution'!G14</f>
        <v>727.51604343703173</v>
      </c>
      <c r="H12" s="203">
        <f>SUM(B12:G12)</f>
        <v>2848.2637004707849</v>
      </c>
    </row>
    <row r="13" spans="1:18" ht="15" thickBot="1"/>
    <row r="14" spans="1:18" ht="16" thickTop="1" thickBot="1">
      <c r="A14" s="58" t="s">
        <v>108</v>
      </c>
      <c r="C14" s="116">
        <f>COUNTA(Employment!B4:B18)</f>
        <v>6</v>
      </c>
      <c r="D14" s="116">
        <f>COUNTA(Employment!E3:E18)</f>
        <v>6</v>
      </c>
      <c r="E14" s="116">
        <f>COUNTA(Employment!H3:H18)</f>
        <v>6</v>
      </c>
      <c r="F14" s="116">
        <f>COUNTA(Employment!K3:K18)</f>
        <v>6</v>
      </c>
      <c r="G14" s="116">
        <f>COUNTA(Employment!N3:N18)</f>
        <v>6</v>
      </c>
    </row>
    <row r="15" spans="1:18" ht="15" thickTop="1"/>
    <row r="18" spans="1:13">
      <c r="A18" s="235"/>
      <c r="B18" s="104" t="s">
        <v>102</v>
      </c>
      <c r="C18" s="104" t="s">
        <v>10</v>
      </c>
      <c r="D18" s="104" t="s">
        <v>11</v>
      </c>
      <c r="E18" s="104" t="s">
        <v>12</v>
      </c>
      <c r="F18" s="104" t="s">
        <v>13</v>
      </c>
      <c r="G18" s="104" t="s">
        <v>14</v>
      </c>
      <c r="H18" s="107" t="s">
        <v>103</v>
      </c>
      <c r="I18" s="58" t="s">
        <v>14</v>
      </c>
      <c r="J18" s="58" t="s">
        <v>58</v>
      </c>
      <c r="K18" s="58" t="s">
        <v>109</v>
      </c>
      <c r="L18" s="58" t="s">
        <v>110</v>
      </c>
      <c r="M18" s="58" t="s">
        <v>111</v>
      </c>
    </row>
    <row r="19" spans="1:13">
      <c r="A19" s="101" t="s">
        <v>104</v>
      </c>
      <c r="B19" s="202">
        <f>B8</f>
        <v>6000</v>
      </c>
      <c r="C19" s="202">
        <f t="shared" ref="C19:F19" si="0">C8</f>
        <v>0</v>
      </c>
      <c r="D19" s="202">
        <f t="shared" si="0"/>
        <v>0</v>
      </c>
      <c r="E19" s="202">
        <f t="shared" si="0"/>
        <v>0</v>
      </c>
      <c r="F19" s="202">
        <f t="shared" si="0"/>
        <v>0</v>
      </c>
      <c r="G19" s="202"/>
      <c r="H19" s="203">
        <f>SUM(B19:G19)</f>
        <v>6000</v>
      </c>
      <c r="I19" s="236">
        <f>IF(I20=0,0,$H19*I20)</f>
        <v>0</v>
      </c>
      <c r="J19" s="236">
        <f>IF(J20=0,0,$H19*J20)</f>
        <v>0</v>
      </c>
      <c r="K19" s="236">
        <f t="shared" ref="K19:M19" si="1">IF(K20=0,0,$H19*K20)</f>
        <v>0</v>
      </c>
      <c r="L19" s="236">
        <f t="shared" si="1"/>
        <v>0</v>
      </c>
      <c r="M19" s="236">
        <f t="shared" si="1"/>
        <v>0</v>
      </c>
    </row>
    <row r="20" spans="1:13">
      <c r="A20" s="237" t="s">
        <v>112</v>
      </c>
      <c r="B20" s="202"/>
      <c r="C20" s="202"/>
      <c r="D20" s="202"/>
      <c r="E20" s="202"/>
      <c r="F20" s="202"/>
      <c r="G20" s="202"/>
      <c r="H20" s="203"/>
      <c r="I20" s="106">
        <v>0</v>
      </c>
      <c r="J20" s="106">
        <v>0</v>
      </c>
      <c r="K20" s="106">
        <v>0</v>
      </c>
      <c r="L20" s="106">
        <v>0</v>
      </c>
      <c r="M20" s="106">
        <v>0</v>
      </c>
    </row>
    <row r="21" spans="1:13" ht="15" thickBot="1">
      <c r="A21" s="109" t="s">
        <v>105</v>
      </c>
      <c r="B21" s="204">
        <f>B9</f>
        <v>0</v>
      </c>
      <c r="C21" s="204">
        <f t="shared" ref="C21:F21" si="2">C9</f>
        <v>761.19036320777502</v>
      </c>
      <c r="D21" s="204">
        <f t="shared" si="2"/>
        <v>688.54721635485294</v>
      </c>
      <c r="E21" s="204">
        <f t="shared" si="2"/>
        <v>775.20916636328332</v>
      </c>
      <c r="F21" s="204">
        <f t="shared" si="2"/>
        <v>956.17473962471831</v>
      </c>
      <c r="G21" s="204"/>
      <c r="H21" s="205">
        <f>SUM(B21:G21)</f>
        <v>3181.1214855506296</v>
      </c>
      <c r="I21" s="236">
        <f>IF(I22=0,0,$H21*I22)</f>
        <v>0</v>
      </c>
      <c r="J21" s="236">
        <f>IF(J22=0,0,$H21*J22)</f>
        <v>0</v>
      </c>
      <c r="K21" s="236">
        <f t="shared" ref="K21:M21" si="3">IF(K22=0,0,$H21*K22)</f>
        <v>0</v>
      </c>
      <c r="L21" s="236">
        <f t="shared" si="3"/>
        <v>0</v>
      </c>
      <c r="M21" s="236">
        <f t="shared" si="3"/>
        <v>0</v>
      </c>
    </row>
    <row r="22" spans="1:13">
      <c r="A22" s="237" t="s">
        <v>112</v>
      </c>
      <c r="B22" s="236"/>
      <c r="C22" s="236"/>
      <c r="D22" s="236"/>
      <c r="E22" s="236"/>
      <c r="F22" s="236"/>
      <c r="G22" s="236"/>
      <c r="H22" s="238"/>
      <c r="I22" s="106">
        <v>0</v>
      </c>
      <c r="J22" s="106">
        <v>0</v>
      </c>
      <c r="K22" s="106">
        <v>0</v>
      </c>
      <c r="L22" s="106">
        <v>0</v>
      </c>
      <c r="M22" s="106">
        <v>0</v>
      </c>
    </row>
    <row r="23" spans="1:13">
      <c r="A23" s="109" t="s">
        <v>113</v>
      </c>
      <c r="B23" s="236"/>
      <c r="C23" s="236"/>
      <c r="D23" s="236"/>
      <c r="E23" s="236"/>
      <c r="F23" s="236"/>
      <c r="G23" s="236"/>
      <c r="H23" s="238"/>
      <c r="I23" s="236">
        <f>I19+I21</f>
        <v>0</v>
      </c>
      <c r="J23" s="236">
        <f>J19+J21</f>
        <v>0</v>
      </c>
      <c r="K23" s="236">
        <f>K19+K21</f>
        <v>0</v>
      </c>
      <c r="L23" s="236">
        <f>L19+L21</f>
        <v>0</v>
      </c>
      <c r="M23" s="236">
        <f>M19+M21</f>
        <v>0</v>
      </c>
    </row>
    <row r="24" spans="1:13">
      <c r="A24" s="58" t="s">
        <v>114</v>
      </c>
      <c r="I24" s="244">
        <v>2</v>
      </c>
    </row>
    <row r="25" spans="1:13">
      <c r="A25" s="58" t="s">
        <v>115</v>
      </c>
      <c r="I25" s="203">
        <f>I24*I23</f>
        <v>0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4" workbookViewId="0">
      <selection activeCell="D30" sqref="D30:F31"/>
    </sheetView>
  </sheetViews>
  <sheetFormatPr baseColWidth="10" defaultColWidth="8.83203125" defaultRowHeight="14" x14ac:dyDescent="0"/>
  <cols>
    <col min="1" max="1" width="60.5" style="4" bestFit="1" customWidth="1"/>
    <col min="2" max="6" width="11.6640625" style="4" customWidth="1"/>
    <col min="7" max="8" width="24.6640625" style="4" bestFit="1" customWidth="1"/>
    <col min="9" max="9" width="11.5" style="4" bestFit="1" customWidth="1"/>
    <col min="10" max="10" width="12.6640625" style="4" bestFit="1" customWidth="1"/>
    <col min="11" max="11" width="14" style="4" bestFit="1" customWidth="1"/>
    <col min="12" max="12" width="14.6640625" style="4" bestFit="1" customWidth="1"/>
    <col min="13" max="13" width="11.5" style="4" bestFit="1" customWidth="1"/>
    <col min="14" max="16384" width="8.83203125" style="4"/>
  </cols>
  <sheetData>
    <row r="1" spans="1:6" ht="27" customHeight="1" thickBot="1">
      <c r="A1" s="8" t="s">
        <v>116</v>
      </c>
    </row>
    <row r="2" spans="1:6" ht="32.25" customHeight="1" thickTop="1" thickBot="1">
      <c r="A2" s="121" t="s">
        <v>117</v>
      </c>
    </row>
    <row r="3" spans="1:6" ht="15" thickTop="1">
      <c r="B3" s="148" t="s">
        <v>10</v>
      </c>
      <c r="C3" s="148" t="s">
        <v>11</v>
      </c>
      <c r="D3" s="148" t="s">
        <v>12</v>
      </c>
      <c r="E3" s="148" t="s">
        <v>13</v>
      </c>
      <c r="F3" s="148" t="s">
        <v>14</v>
      </c>
    </row>
    <row r="4" spans="1:6" ht="15" thickBot="1">
      <c r="A4" s="149" t="s">
        <v>118</v>
      </c>
    </row>
    <row r="5" spans="1:6" ht="17.25" customHeight="1" thickTop="1" thickBot="1">
      <c r="A5" s="150" t="s">
        <v>119</v>
      </c>
      <c r="B5" s="170">
        <v>1800</v>
      </c>
      <c r="C5" s="170">
        <v>1800</v>
      </c>
      <c r="D5" s="171">
        <v>1800</v>
      </c>
      <c r="E5" s="171">
        <v>1800</v>
      </c>
      <c r="F5" s="171">
        <v>1800</v>
      </c>
    </row>
    <row r="6" spans="1:6" ht="16" thickTop="1" thickBot="1">
      <c r="A6" s="150" t="s">
        <v>120</v>
      </c>
      <c r="B6" s="121">
        <v>3</v>
      </c>
      <c r="C6" s="121">
        <f>B6*(1+C9)</f>
        <v>3.06</v>
      </c>
      <c r="D6" s="121">
        <f>C6*(1+D9)</f>
        <v>3.1212</v>
      </c>
      <c r="E6" s="121">
        <f>D6*(1+E9)</f>
        <v>3.183624</v>
      </c>
      <c r="F6" s="121">
        <f>E6*(1+F9)</f>
        <v>3.2472964800000002</v>
      </c>
    </row>
    <row r="7" spans="1:6" ht="16" thickTop="1" thickBot="1">
      <c r="A7" s="150" t="s">
        <v>121</v>
      </c>
      <c r="B7" s="121">
        <v>2.5</v>
      </c>
      <c r="C7" s="121">
        <f>B7*(1+C9)</f>
        <v>2.5499999999999998</v>
      </c>
      <c r="D7" s="121">
        <f>C7*(1+D9)</f>
        <v>2.601</v>
      </c>
      <c r="E7" s="121">
        <f>D7*(1+E9)</f>
        <v>2.6530200000000002</v>
      </c>
      <c r="F7" s="121">
        <f>E7*(1+F9)</f>
        <v>2.7060804000000003</v>
      </c>
    </row>
    <row r="8" spans="1:6" ht="16" thickTop="1" thickBot="1">
      <c r="A8" s="150" t="s">
        <v>122</v>
      </c>
      <c r="B8" s="121">
        <v>1</v>
      </c>
      <c r="C8" s="151">
        <f>B8*(1+C9)</f>
        <v>1.02</v>
      </c>
      <c r="D8" s="151">
        <f>C8*(1+D9)</f>
        <v>1.0404</v>
      </c>
      <c r="E8" s="151">
        <f>D8*(1+E9)</f>
        <v>1.0612079999999999</v>
      </c>
      <c r="F8" s="151">
        <f>E8*(1+F9)</f>
        <v>1.08243216</v>
      </c>
    </row>
    <row r="9" spans="1:6" ht="16" thickTop="1" thickBot="1">
      <c r="A9" s="150" t="s">
        <v>123</v>
      </c>
      <c r="B9" s="115">
        <v>0</v>
      </c>
      <c r="C9" s="115">
        <f>0.02</f>
        <v>0.02</v>
      </c>
      <c r="D9" s="11">
        <f>C9</f>
        <v>0.02</v>
      </c>
      <c r="E9" s="11">
        <f>D9</f>
        <v>0.02</v>
      </c>
      <c r="F9" s="11">
        <f>E9</f>
        <v>0.02</v>
      </c>
    </row>
    <row r="10" spans="1:6" s="155" customFormat="1" ht="15" thickTop="1">
      <c r="A10" s="154"/>
      <c r="B10" s="147"/>
      <c r="C10" s="147"/>
      <c r="D10" s="4"/>
      <c r="E10" s="4"/>
      <c r="F10" s="4"/>
    </row>
    <row r="11" spans="1:6" ht="15" thickBot="1">
      <c r="A11" s="149" t="s">
        <v>124</v>
      </c>
      <c r="B11" s="147"/>
      <c r="C11" s="147"/>
    </row>
    <row r="12" spans="1:6" ht="16" thickTop="1" thickBot="1">
      <c r="A12" s="150" t="s">
        <v>125</v>
      </c>
      <c r="B12" s="170">
        <v>355</v>
      </c>
      <c r="C12" s="170">
        <v>355</v>
      </c>
      <c r="D12" s="171">
        <v>355</v>
      </c>
      <c r="E12" s="171">
        <v>355</v>
      </c>
      <c r="F12" s="171">
        <v>355</v>
      </c>
    </row>
    <row r="13" spans="1:6" ht="16" thickTop="1" thickBot="1">
      <c r="A13" s="156" t="s">
        <v>126</v>
      </c>
      <c r="B13" s="151">
        <v>2.5</v>
      </c>
      <c r="C13" s="151">
        <v>2.5</v>
      </c>
      <c r="D13" s="157">
        <v>2.5</v>
      </c>
      <c r="E13" s="157">
        <v>2.5</v>
      </c>
      <c r="F13" s="157">
        <v>2.5</v>
      </c>
    </row>
    <row r="14" spans="1:6" ht="16" thickTop="1" thickBot="1">
      <c r="A14" s="156" t="s">
        <v>127</v>
      </c>
      <c r="B14" s="170">
        <v>225</v>
      </c>
      <c r="C14" s="119">
        <f>(1+C17)*B14</f>
        <v>231.75</v>
      </c>
      <c r="D14" s="172">
        <f>(1+D17)*C14</f>
        <v>238.70250000000001</v>
      </c>
      <c r="E14" s="172">
        <f>(1+E17)*D14</f>
        <v>245.86357500000003</v>
      </c>
      <c r="F14" s="172">
        <f>(1+F17)*E14</f>
        <v>253.23948225000004</v>
      </c>
    </row>
    <row r="15" spans="1:6" ht="16" thickTop="1" thickBot="1">
      <c r="A15" s="156" t="s">
        <v>128</v>
      </c>
      <c r="B15" s="151">
        <v>7</v>
      </c>
      <c r="C15" s="151">
        <v>7</v>
      </c>
      <c r="D15" s="157">
        <v>7</v>
      </c>
      <c r="E15" s="157">
        <v>7</v>
      </c>
      <c r="F15" s="157">
        <v>7</v>
      </c>
    </row>
    <row r="16" spans="1:6" ht="16" thickTop="1" thickBot="1">
      <c r="A16" s="156" t="s">
        <v>129</v>
      </c>
      <c r="B16" s="170">
        <v>180</v>
      </c>
      <c r="C16" s="119">
        <f>(1+C18)*B16</f>
        <v>185.85</v>
      </c>
      <c r="D16" s="172">
        <f>(1+D18)*C16</f>
        <v>191.89012499999998</v>
      </c>
      <c r="E16" s="172">
        <f>(1+E18)*D16</f>
        <v>198.12655406249999</v>
      </c>
      <c r="F16" s="172">
        <f>(1+F18)*E16</f>
        <v>204.56566706953123</v>
      </c>
    </row>
    <row r="17" spans="1:6" ht="21.5" customHeight="1" thickTop="1" thickBot="1">
      <c r="A17" s="150" t="s">
        <v>130</v>
      </c>
      <c r="B17" s="115">
        <v>0</v>
      </c>
      <c r="C17" s="115">
        <v>0.03</v>
      </c>
      <c r="D17" s="11">
        <v>0.03</v>
      </c>
      <c r="E17" s="11">
        <v>0.03</v>
      </c>
      <c r="F17" s="11">
        <v>0.03</v>
      </c>
    </row>
    <row r="18" spans="1:6" ht="16" thickTop="1" thickBot="1">
      <c r="A18" s="150" t="s">
        <v>131</v>
      </c>
      <c r="B18" s="115">
        <v>0</v>
      </c>
      <c r="C18" s="115">
        <v>3.2500000000000001E-2</v>
      </c>
      <c r="D18" s="11">
        <v>3.2500000000000001E-2</v>
      </c>
      <c r="E18" s="11">
        <v>3.2500000000000001E-2</v>
      </c>
      <c r="F18" s="11">
        <v>3.2500000000000001E-2</v>
      </c>
    </row>
    <row r="19" spans="1:6" ht="16" thickTop="1" thickBot="1">
      <c r="A19" s="150" t="s">
        <v>132</v>
      </c>
      <c r="B19" s="151">
        <f>'Income Statement'!B6/'Revenue&amp;Cost Asssumptions'!B5</f>
        <v>359.4375</v>
      </c>
      <c r="C19" s="151">
        <f>'Income Statement'!C6/'Revenue&amp;Cost Asssumptions'!C5</f>
        <v>370.84187500000002</v>
      </c>
      <c r="D19" s="121">
        <f>'Income Statement'!D6/'Revenue&amp;Cost Asssumptions'!D5</f>
        <v>382.60857187500005</v>
      </c>
      <c r="E19" s="151">
        <f>'Income Statement'!E6/'Revenue&amp;Cost Asssumptions'!E5</f>
        <v>394.74911647656245</v>
      </c>
      <c r="F19" s="151">
        <f>'Income Statement'!F6/'Revenue&amp;Cost Asssumptions'!F5</f>
        <v>407.27540175814454</v>
      </c>
    </row>
    <row r="20" spans="1:6" ht="15" thickTop="1"/>
    <row r="21" spans="1:6">
      <c r="A21" s="149" t="s">
        <v>133</v>
      </c>
      <c r="B21" s="147"/>
      <c r="C21" s="147"/>
    </row>
    <row r="22" spans="1:6" ht="15" thickBot="1">
      <c r="A22" s="158" t="s">
        <v>134</v>
      </c>
      <c r="B22" s="147"/>
      <c r="C22" s="147"/>
    </row>
    <row r="23" spans="1:6" ht="16" thickTop="1" thickBot="1">
      <c r="A23" s="150" t="s">
        <v>126</v>
      </c>
      <c r="B23" s="121">
        <v>0.5</v>
      </c>
      <c r="C23" s="121">
        <f>(1+$C26)*B23</f>
        <v>0.5</v>
      </c>
      <c r="D23" s="8">
        <f>(1+D26)*C23</f>
        <v>0.5</v>
      </c>
      <c r="E23" s="8">
        <f>(1+E26)*D23</f>
        <v>0.5</v>
      </c>
      <c r="F23" s="8">
        <f>(1+F26)*E23</f>
        <v>0.5</v>
      </c>
    </row>
    <row r="24" spans="1:6" ht="16" thickTop="1" thickBot="1">
      <c r="A24" s="150" t="s">
        <v>128</v>
      </c>
      <c r="B24" s="151">
        <v>3</v>
      </c>
      <c r="C24" s="121">
        <f>(1+C26)*B24</f>
        <v>3</v>
      </c>
      <c r="D24" s="8">
        <f t="shared" ref="D24:F24" si="0">(1+D26)*C24</f>
        <v>3</v>
      </c>
      <c r="E24" s="8">
        <f t="shared" si="0"/>
        <v>3</v>
      </c>
      <c r="F24" s="8">
        <f t="shared" si="0"/>
        <v>3</v>
      </c>
    </row>
    <row r="25" spans="1:6" ht="16" thickTop="1" thickBot="1">
      <c r="A25" s="150" t="s">
        <v>135</v>
      </c>
      <c r="B25" s="151">
        <v>0.15</v>
      </c>
      <c r="C25" s="121">
        <f>(1+C26)*B25</f>
        <v>0.15</v>
      </c>
      <c r="D25" s="8">
        <f t="shared" ref="D25:F25" si="1">(1+D26)*C25</f>
        <v>0.15</v>
      </c>
      <c r="E25" s="8">
        <f t="shared" si="1"/>
        <v>0.15</v>
      </c>
      <c r="F25" s="8">
        <f t="shared" si="1"/>
        <v>0.15</v>
      </c>
    </row>
    <row r="26" spans="1:6" ht="16" thickTop="1" thickBot="1">
      <c r="A26" s="150" t="s">
        <v>136</v>
      </c>
      <c r="B26" s="115"/>
      <c r="C26" s="115">
        <v>0</v>
      </c>
      <c r="D26" s="11">
        <f>C26</f>
        <v>0</v>
      </c>
      <c r="E26" s="11">
        <f>D26</f>
        <v>0</v>
      </c>
      <c r="F26" s="11">
        <f>E26</f>
        <v>0</v>
      </c>
    </row>
    <row r="27" spans="1:6" ht="20" customHeight="1" thickTop="1" thickBot="1">
      <c r="A27" s="150" t="s">
        <v>137</v>
      </c>
      <c r="B27" s="124">
        <v>1.2500000000000001E-2</v>
      </c>
      <c r="C27" s="124">
        <v>1.2500000000000001E-2</v>
      </c>
      <c r="D27" s="173">
        <v>1.2500000000000001E-2</v>
      </c>
      <c r="E27" s="173">
        <v>1.2500000000000001E-2</v>
      </c>
      <c r="F27" s="173">
        <v>1.2500000000000001E-2</v>
      </c>
    </row>
    <row r="28" spans="1:6" ht="15" thickTop="1"/>
    <row r="29" spans="1:6" ht="15" thickBot="1">
      <c r="A29" s="159" t="s">
        <v>138</v>
      </c>
      <c r="B29" s="147"/>
      <c r="C29" s="147"/>
    </row>
    <row r="30" spans="1:6" ht="16" thickTop="1" thickBot="1">
      <c r="A30" s="150" t="s">
        <v>139</v>
      </c>
      <c r="B30" s="170">
        <v>14</v>
      </c>
      <c r="C30" s="170">
        <v>14</v>
      </c>
      <c r="D30" s="171">
        <v>14</v>
      </c>
      <c r="E30" s="171">
        <v>14</v>
      </c>
      <c r="F30" s="171">
        <v>14</v>
      </c>
    </row>
    <row r="31" spans="1:6" ht="16" thickTop="1" thickBot="1">
      <c r="A31" s="156" t="s">
        <v>140</v>
      </c>
      <c r="B31" s="170">
        <v>2</v>
      </c>
      <c r="C31" s="170">
        <v>2</v>
      </c>
      <c r="D31" s="171">
        <v>2</v>
      </c>
      <c r="E31" s="171">
        <v>2</v>
      </c>
      <c r="F31" s="171">
        <v>2</v>
      </c>
    </row>
    <row r="32" spans="1:6" ht="16" thickTop="1" thickBot="1"/>
    <row r="33" spans="1:6" ht="16" thickTop="1" thickBot="1">
      <c r="A33" s="150" t="s">
        <v>141</v>
      </c>
      <c r="B33" s="115">
        <v>0.3</v>
      </c>
      <c r="C33" s="115">
        <v>0.3</v>
      </c>
      <c r="D33" s="11">
        <v>0.3</v>
      </c>
      <c r="E33" s="11">
        <v>0.3</v>
      </c>
      <c r="F33" s="11">
        <v>0.3</v>
      </c>
    </row>
    <row r="34" spans="1:6" ht="16" thickTop="1" thickBot="1"/>
    <row r="35" spans="1:6" ht="16" thickTop="1" thickBot="1">
      <c r="A35" s="150" t="s">
        <v>142</v>
      </c>
      <c r="B35" s="152">
        <f>'Capital Sources&amp;Uses'!B19/'Revenue&amp;Cost Asssumptions'!B5</f>
        <v>44.444444444444443</v>
      </c>
      <c r="C35" s="152"/>
      <c r="D35" s="153">
        <f>IF('Capital Sources&amp;Uses'!D19=0,0,'Capital Sources&amp;Uses'!D19/(D5-$B5))</f>
        <v>0</v>
      </c>
      <c r="E35" s="153">
        <f>IF('Capital Sources&amp;Uses'!E19=0,0,'Capital Sources&amp;Uses'!E19/(E5-$B5))</f>
        <v>0</v>
      </c>
      <c r="F35" s="153">
        <f>IF('Capital Sources&amp;Uses'!F19=0,0,'Capital Sources&amp;Uses'!F19/(F5-$B5))</f>
        <v>0</v>
      </c>
    </row>
    <row r="36" spans="1:6" ht="15" thickTop="1"/>
  </sheetData>
  <pageMargins left="0.7" right="0.7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A12" workbookViewId="0">
      <selection activeCell="D35" sqref="D35"/>
    </sheetView>
  </sheetViews>
  <sheetFormatPr baseColWidth="10" defaultColWidth="8.83203125" defaultRowHeight="14" x14ac:dyDescent="0"/>
  <cols>
    <col min="1" max="1" width="31.33203125" bestFit="1" customWidth="1"/>
    <col min="2" max="3" width="13.5" bestFit="1" customWidth="1"/>
    <col min="4" max="4" width="10.5" customWidth="1"/>
    <col min="5" max="5" width="10.83203125" customWidth="1"/>
    <col min="6" max="6" width="8.6640625" customWidth="1"/>
    <col min="7" max="7" width="13.83203125" customWidth="1"/>
    <col min="8" max="8" width="39.5" bestFit="1" customWidth="1"/>
    <col min="9" max="9" width="14.5" customWidth="1"/>
    <col min="10" max="10" width="12.33203125" customWidth="1"/>
    <col min="11" max="11" width="10.5" customWidth="1"/>
    <col min="12" max="13" width="10" bestFit="1" customWidth="1"/>
    <col min="14" max="14" width="9" bestFit="1" customWidth="1"/>
    <col min="15" max="15" width="9.6640625" bestFit="1" customWidth="1"/>
  </cols>
  <sheetData>
    <row r="1" spans="1:13">
      <c r="A1" s="3" t="s">
        <v>143</v>
      </c>
      <c r="B1" s="49" t="s">
        <v>10</v>
      </c>
      <c r="C1" s="49" t="s">
        <v>11</v>
      </c>
      <c r="D1" s="49" t="s">
        <v>12</v>
      </c>
      <c r="E1" s="49" t="s">
        <v>13</v>
      </c>
      <c r="F1" s="49" t="s">
        <v>14</v>
      </c>
    </row>
    <row r="2" spans="1:13">
      <c r="A2" s="16" t="s">
        <v>144</v>
      </c>
      <c r="H2" s="30"/>
      <c r="I2" s="30"/>
      <c r="J2" s="30"/>
      <c r="K2" s="30"/>
      <c r="L2" s="30"/>
      <c r="M2" s="30"/>
    </row>
    <row r="3" spans="1:13" ht="15" thickBot="1">
      <c r="A3" s="1" t="s">
        <v>145</v>
      </c>
    </row>
    <row r="4" spans="1:13" ht="16" thickTop="1" thickBot="1">
      <c r="A4" s="12" t="s">
        <v>146</v>
      </c>
      <c r="B4" s="122">
        <f>'Income Statement'!B3/'Income Statement'!B6</f>
        <v>0.30864197530864196</v>
      </c>
      <c r="C4" s="122">
        <f>'Income Statement'!C3/'Income Statement'!C6</f>
        <v>0.30812492521239682</v>
      </c>
      <c r="D4" s="122">
        <f>'Income Statement'!D3/'Income Statement'!D6</f>
        <v>0.30760835590597024</v>
      </c>
      <c r="E4" s="122">
        <f>'Income Statement'!E3/'Income Statement'!E6</f>
        <v>0.30709226823487396</v>
      </c>
      <c r="F4" s="122">
        <f>'Income Statement'!F3/'Income Statement'!F6</f>
        <v>0.30657666304021536</v>
      </c>
    </row>
    <row r="5" spans="1:13" ht="16" thickTop="1" thickBot="1">
      <c r="A5" s="12" t="s">
        <v>147</v>
      </c>
      <c r="B5" s="122">
        <f>('Revenue&amp;Cost Asssumptions'!B13-'Revenue&amp;Cost Asssumptions'!B23)/'Revenue&amp;Cost Asssumptions'!B23</f>
        <v>4</v>
      </c>
      <c r="C5" s="122">
        <f>('Revenue&amp;Cost Asssumptions'!C13-'Revenue&amp;Cost Asssumptions'!C23)/'Revenue&amp;Cost Asssumptions'!C23</f>
        <v>4</v>
      </c>
      <c r="D5" s="122">
        <f>('Revenue&amp;Cost Asssumptions'!D13-'Revenue&amp;Cost Asssumptions'!D23)/'Revenue&amp;Cost Asssumptions'!D23</f>
        <v>4</v>
      </c>
      <c r="E5" s="122">
        <f>('Revenue&amp;Cost Asssumptions'!E13-'Revenue&amp;Cost Asssumptions'!E23)/'Revenue&amp;Cost Asssumptions'!E23</f>
        <v>4</v>
      </c>
      <c r="F5" s="122">
        <f>('Revenue&amp;Cost Asssumptions'!F13-'Revenue&amp;Cost Asssumptions'!F23)/'Revenue&amp;Cost Asssumptions'!F23</f>
        <v>4</v>
      </c>
    </row>
    <row r="6" spans="1:13" ht="16" thickTop="1" thickBot="1">
      <c r="A6" s="12" t="s">
        <v>148</v>
      </c>
      <c r="B6" s="123">
        <f>'Revenue&amp;Cost Asssumptions'!B13*'Revenue&amp;Cost Asssumptions'!B14</f>
        <v>562.5</v>
      </c>
      <c r="C6" s="123">
        <f>'Revenue&amp;Cost Asssumptions'!C13*'Revenue&amp;Cost Asssumptions'!C14</f>
        <v>579.375</v>
      </c>
      <c r="D6" s="123">
        <f>'Revenue&amp;Cost Asssumptions'!D13*'Revenue&amp;Cost Asssumptions'!D14</f>
        <v>596.75625000000002</v>
      </c>
      <c r="E6" s="123">
        <f>'Revenue&amp;Cost Asssumptions'!E13*'Revenue&amp;Cost Asssumptions'!E14</f>
        <v>614.65893750000009</v>
      </c>
      <c r="F6" s="123">
        <f>'Revenue&amp;Cost Asssumptions'!F13*'Revenue&amp;Cost Asssumptions'!F14</f>
        <v>633.09870562500009</v>
      </c>
    </row>
    <row r="7" spans="1:13" ht="16" thickTop="1" thickBot="1">
      <c r="A7" s="1" t="s">
        <v>149</v>
      </c>
    </row>
    <row r="8" spans="1:13" ht="16" thickTop="1" thickBot="1">
      <c r="A8" t="s">
        <v>146</v>
      </c>
      <c r="B8" s="122">
        <f>'Income Statement'!B4/'Income Statement'!B6</f>
        <v>0.69135802469135799</v>
      </c>
      <c r="C8" s="122">
        <f>'Income Statement'!C4/'Income Statement'!C6</f>
        <v>0.69187507478760324</v>
      </c>
      <c r="D8" s="122">
        <f>'Income Statement'!D4/'Income Statement'!D6</f>
        <v>0.69239164409402965</v>
      </c>
      <c r="E8" s="122">
        <f>'Income Statement'!E4/'Income Statement'!E6</f>
        <v>0.6929077317651261</v>
      </c>
      <c r="F8" s="122">
        <f>'Income Statement'!F4/'Income Statement'!F6</f>
        <v>0.69342333695978464</v>
      </c>
    </row>
    <row r="9" spans="1:13" ht="16" thickTop="1" thickBot="1">
      <c r="A9" t="s">
        <v>147</v>
      </c>
      <c r="B9" s="122">
        <f>('Revenue&amp;Cost Asssumptions'!B15-'Revenue&amp;Cost Asssumptions'!B24)/'Revenue&amp;Cost Asssumptions'!B24</f>
        <v>1.3333333333333333</v>
      </c>
      <c r="C9" s="122">
        <f>('Revenue&amp;Cost Asssumptions'!C15-'Revenue&amp;Cost Asssumptions'!C24)/'Revenue&amp;Cost Asssumptions'!C24</f>
        <v>1.3333333333333333</v>
      </c>
      <c r="D9" s="122">
        <f>('Revenue&amp;Cost Asssumptions'!D15-'Revenue&amp;Cost Asssumptions'!D24)/'Revenue&amp;Cost Asssumptions'!D24</f>
        <v>1.3333333333333333</v>
      </c>
      <c r="E9" s="122">
        <f>('Revenue&amp;Cost Asssumptions'!E15-'Revenue&amp;Cost Asssumptions'!E24)/'Revenue&amp;Cost Asssumptions'!E24</f>
        <v>1.3333333333333333</v>
      </c>
      <c r="F9" s="122">
        <f>('Revenue&amp;Cost Asssumptions'!F15-'Revenue&amp;Cost Asssumptions'!F24)/'Revenue&amp;Cost Asssumptions'!F24</f>
        <v>1.3333333333333333</v>
      </c>
    </row>
    <row r="10" spans="1:13" ht="16" thickTop="1" thickBot="1">
      <c r="A10" t="s">
        <v>148</v>
      </c>
      <c r="B10" s="123">
        <f>'Revenue&amp;Cost Asssumptions'!B15*'Revenue&amp;Cost Asssumptions'!B16</f>
        <v>1260</v>
      </c>
      <c r="C10" s="123">
        <f>'Revenue&amp;Cost Asssumptions'!C15*'Revenue&amp;Cost Asssumptions'!C16</f>
        <v>1300.95</v>
      </c>
      <c r="D10" s="123">
        <f>'Revenue&amp;Cost Asssumptions'!D15*'Revenue&amp;Cost Asssumptions'!D16</f>
        <v>1343.230875</v>
      </c>
      <c r="E10" s="123">
        <f>'Revenue&amp;Cost Asssumptions'!E15*'Revenue&amp;Cost Asssumptions'!E16</f>
        <v>1386.8858784375</v>
      </c>
      <c r="F10" s="123">
        <f>'Revenue&amp;Cost Asssumptions'!F15*'Revenue&amp;Cost Asssumptions'!F16</f>
        <v>1431.9596694867187</v>
      </c>
    </row>
    <row r="11" spans="1:13" ht="15" thickTop="1"/>
    <row r="12" spans="1:13">
      <c r="A12" s="16" t="s">
        <v>150</v>
      </c>
    </row>
    <row r="13" spans="1:13" ht="15" thickBot="1">
      <c r="A13" s="1" t="s">
        <v>151</v>
      </c>
    </row>
    <row r="14" spans="1:13" ht="16" thickTop="1" thickBot="1">
      <c r="A14" t="s">
        <v>152</v>
      </c>
      <c r="B14" s="122">
        <f>'Income Statement'!B10/'Income Statement'!B$14</f>
        <v>0.15772870662460567</v>
      </c>
      <c r="C14" s="122">
        <f>'Income Statement'!C10/'Income Statement'!C$14</f>
        <v>0.1574249556764688</v>
      </c>
      <c r="D14" s="122">
        <f>'Income Statement'!D10/'Income Statement'!D$14</f>
        <v>0.15712163938488119</v>
      </c>
      <c r="E14" s="122">
        <f>'Income Statement'!E10/'Income Statement'!E$14</f>
        <v>0.15681875770691867</v>
      </c>
      <c r="F14" s="122">
        <f>'Income Statement'!F10/'Income Statement'!F$14</f>
        <v>0.15651631059722962</v>
      </c>
    </row>
    <row r="15" spans="1:13" ht="16" thickTop="1" thickBot="1">
      <c r="A15" t="s">
        <v>153</v>
      </c>
      <c r="B15" s="122">
        <f>'Income Statement'!B11/'Income Statement'!B$14</f>
        <v>0.75709779179810721</v>
      </c>
      <c r="C15" s="122">
        <f>'Income Statement'!C11/'Income Statement'!C$14</f>
        <v>0.75747386440056241</v>
      </c>
      <c r="D15" s="122">
        <f>'Income Statement'!D11/'Income Statement'!D$14</f>
        <v>0.75784939885681379</v>
      </c>
      <c r="E15" s="122">
        <f>'Income Statement'!E11/'Income Statement'!E$14</f>
        <v>0.7582243952200054</v>
      </c>
      <c r="F15" s="122">
        <f>'Income Statement'!F11/'Income Statement'!F$14</f>
        <v>0.75859885354628709</v>
      </c>
    </row>
    <row r="16" spans="1:13" ht="16" thickTop="1" thickBot="1">
      <c r="A16" t="s">
        <v>154</v>
      </c>
      <c r="B16" s="122">
        <f>'Income Statement'!B12/'Income Statement'!B$14</f>
        <v>8.5173501577287064E-2</v>
      </c>
      <c r="C16" s="122">
        <f>'Income Statement'!C12/'Income Statement'!C$14</f>
        <v>8.510117992296877E-2</v>
      </c>
      <c r="D16" s="122">
        <f>'Income Statement'!D12/'Income Statement'!D$14</f>
        <v>8.5028961758305044E-2</v>
      </c>
      <c r="E16" s="122">
        <f>'Income Statement'!E12/'Income Statement'!E$14</f>
        <v>8.4956847073075867E-2</v>
      </c>
      <c r="F16" s="122">
        <f>'Income Statement'!F12/'Income Statement'!F$14</f>
        <v>8.4884835856483223E-2</v>
      </c>
    </row>
    <row r="17" spans="1:15" ht="16" thickTop="1" thickBot="1">
      <c r="A17" s="145" t="s">
        <v>103</v>
      </c>
      <c r="B17" s="112">
        <f>SUM(B14:B16)</f>
        <v>1</v>
      </c>
      <c r="C17" s="112">
        <f>SUM(C14:C16)</f>
        <v>0.99999999999999989</v>
      </c>
      <c r="D17" s="112">
        <f>SUM(D14:D16)</f>
        <v>1</v>
      </c>
      <c r="E17" s="112">
        <f>SUM(E14:E16)</f>
        <v>0.99999999999999989</v>
      </c>
      <c r="F17" s="112">
        <f>SUM(F14:F16)</f>
        <v>0.99999999999999989</v>
      </c>
    </row>
    <row r="18" spans="1:15" ht="16" thickTop="1" thickBot="1">
      <c r="A18" s="146" t="s">
        <v>155</v>
      </c>
      <c r="B18" s="112">
        <f>'Income Statement'!B14/'Income Statement'!B6</f>
        <v>0.391358024691358</v>
      </c>
      <c r="C18" s="112">
        <f>'Income Statement'!C14/'Income Statement'!C6</f>
        <v>0.39145626420964458</v>
      </c>
      <c r="D18" s="112">
        <f>'Income Statement'!D14/'Income Statement'!D6</f>
        <v>0.39155441237786559</v>
      </c>
      <c r="E18" s="112">
        <f>'Income Statement'!E14/'Income Statement'!E6</f>
        <v>0.39165246903537404</v>
      </c>
      <c r="F18" s="112">
        <f>'Income Statement'!F14/'Income Statement'!F6</f>
        <v>0.39175043402235915</v>
      </c>
    </row>
    <row r="19" spans="1:15" ht="15" thickTop="1">
      <c r="H19" s="35"/>
    </row>
    <row r="20" spans="1:15" ht="15" thickBot="1">
      <c r="A20" s="1" t="s">
        <v>156</v>
      </c>
      <c r="I20" s="27"/>
      <c r="J20" s="27"/>
      <c r="K20" s="27"/>
      <c r="L20" s="27"/>
      <c r="M20" s="27"/>
      <c r="N20" s="27"/>
      <c r="O20" s="27"/>
    </row>
    <row r="21" spans="1:15" ht="16" thickTop="1" thickBot="1">
      <c r="A21" t="s">
        <v>157</v>
      </c>
      <c r="B21" s="122">
        <f>'Income Statement'!B17/'Income Statement'!B6</f>
        <v>0.3251762978419212</v>
      </c>
      <c r="C21" s="122">
        <f>'Income Statement'!C17/'Income Statement'!C6</f>
        <v>0.32985157832506856</v>
      </c>
      <c r="D21" s="122">
        <f>'Income Statement'!D17/'Income Statement'!D6</f>
        <v>0.33093003130110976</v>
      </c>
      <c r="E21" s="122">
        <f>'Income Statement'!E17/'Income Statement'!E6</f>
        <v>0.33014780810356392</v>
      </c>
      <c r="F21" s="122">
        <f>'Income Statement'!F17/'Income Statement'!F6</f>
        <v>0.33062530900287246</v>
      </c>
      <c r="J21" s="9"/>
      <c r="K21" s="9"/>
      <c r="L21" s="9"/>
      <c r="M21" s="9"/>
      <c r="N21" s="9"/>
      <c r="O21" s="25"/>
    </row>
    <row r="22" spans="1:15" ht="16" thickTop="1" thickBot="1">
      <c r="A22" t="s">
        <v>158</v>
      </c>
      <c r="B22" s="122">
        <f>'Income Statement'!B18/'Income Statement'!B6</f>
        <v>1.2500000000000001E-2</v>
      </c>
      <c r="C22" s="122">
        <f>'Income Statement'!C18/'Income Statement'!C6</f>
        <v>1.2500000000000001E-2</v>
      </c>
      <c r="D22" s="122">
        <f>'Income Statement'!D18/'Income Statement'!D6</f>
        <v>1.2500000000000001E-2</v>
      </c>
      <c r="E22" s="122">
        <f>'Income Statement'!E18/'Income Statement'!E6</f>
        <v>1.2500000000000001E-2</v>
      </c>
      <c r="F22" s="122">
        <f>'Income Statement'!F18/'Income Statement'!F6</f>
        <v>1.2500000000000001E-2</v>
      </c>
      <c r="I22" s="14"/>
      <c r="J22" s="14"/>
      <c r="K22" s="14"/>
      <c r="L22" s="14"/>
      <c r="M22" s="14"/>
      <c r="N22" s="14"/>
      <c r="O22" s="14"/>
    </row>
    <row r="23" spans="1:15" ht="16" thickTop="1" thickBot="1">
      <c r="A23" t="s">
        <v>159</v>
      </c>
      <c r="B23" s="122">
        <f>'Income Statement'!B19/'Income Statement'!B6</f>
        <v>8.3463745435576418E-3</v>
      </c>
      <c r="C23" s="122">
        <f>'Income Statement'!C19/'Income Statement'!C6</f>
        <v>8.2514953307255279E-3</v>
      </c>
      <c r="D23" s="122">
        <f>'Income Statement'!D19/'Income Statement'!D6</f>
        <v>8.1576844572622646E-3</v>
      </c>
      <c r="E23" s="122">
        <f>'Income Statement'!E19/'Income Statement'!E6</f>
        <v>8.0649300204045475E-3</v>
      </c>
      <c r="F23" s="122">
        <f>'Income Statement'!F19/'Income Statement'!F6</f>
        <v>7.9732202484656001E-3</v>
      </c>
      <c r="I23" s="26"/>
    </row>
    <row r="24" spans="1:15" ht="16" thickTop="1" thickBot="1">
      <c r="A24" t="s">
        <v>160</v>
      </c>
      <c r="B24" s="122">
        <f>'Income Statement'!B20/'Income Statement'!B6</f>
        <v>8.3463745435576428E-2</v>
      </c>
      <c r="C24" s="122">
        <f>'Income Statement'!C20/'Income Statement'!C6</f>
        <v>8.2514953307255279E-2</v>
      </c>
      <c r="D24" s="122">
        <f>'Income Statement'!D20/'Income Statement'!D6</f>
        <v>8.1576844572622653E-2</v>
      </c>
      <c r="E24" s="122">
        <f>'Income Statement'!E20/'Income Statement'!E6</f>
        <v>8.0649300204045482E-2</v>
      </c>
      <c r="F24" s="122">
        <f>'Income Statement'!F20/'Income Statement'!F6</f>
        <v>7.9732202484656012E-2</v>
      </c>
    </row>
    <row r="25" spans="1:15" ht="16" thickTop="1" thickBot="1">
      <c r="A25" t="s">
        <v>161</v>
      </c>
      <c r="B25" s="122">
        <f>'Income Statement'!B21/'Income Statement'!B6</f>
        <v>3.3385498174230567E-2</v>
      </c>
      <c r="C25" s="122">
        <f>'Income Statement'!C21/'Income Statement'!C6</f>
        <v>3.3005981322902112E-2</v>
      </c>
      <c r="D25" s="122">
        <f>'Income Statement'!D21/'Income Statement'!D6</f>
        <v>3.2630737829049059E-2</v>
      </c>
      <c r="E25" s="122">
        <f>'Income Statement'!E21/'Income Statement'!E6</f>
        <v>3.225972008161819E-2</v>
      </c>
      <c r="F25" s="122">
        <f>'Income Statement'!F21/'Income Statement'!F6</f>
        <v>3.1892880993862401E-2</v>
      </c>
      <c r="I25" s="28"/>
    </row>
    <row r="26" spans="1:15" ht="16" thickTop="1" thickBot="1">
      <c r="A26" t="s">
        <v>162</v>
      </c>
      <c r="B26" s="122">
        <f>'Income Statement'!B23/'Income Statement'!B6</f>
        <v>3.7976004173187271E-2</v>
      </c>
      <c r="C26" s="122">
        <f>'Income Statement'!C23/'Income Statement'!C6</f>
        <v>3.7976653346748754E-2</v>
      </c>
      <c r="D26" s="122">
        <f>'Income Statement'!D23/'Income Statement'!D6</f>
        <v>3.7941300153121839E-2</v>
      </c>
      <c r="E26" s="122">
        <f>'Income Statement'!E23/'Income Statement'!E6</f>
        <v>3.7872155695851013E-2</v>
      </c>
      <c r="F26" s="122">
        <f>'Income Statement'!F23/'Income Statement'!F6</f>
        <v>3.7771329343549542E-2</v>
      </c>
    </row>
    <row r="27" spans="1:15" ht="16" thickTop="1" thickBot="1">
      <c r="A27" t="s">
        <v>56</v>
      </c>
      <c r="B27" s="122">
        <f>'Income Statement'!B24/'Income Statement'!B6</f>
        <v>8.4197174508615739E-3</v>
      </c>
      <c r="C27" s="122">
        <f>'Income Statement'!C24/'Income Statement'!C6</f>
        <v>7.5518715676020191E-3</v>
      </c>
      <c r="D27" s="122">
        <f>'Income Statement'!D24/'Income Statement'!D6</f>
        <v>6.6836136189825264E-3</v>
      </c>
      <c r="E27" s="122">
        <f>'Income Statement'!E24/'Income Statement'!E6</f>
        <v>5.8137538925660025E-3</v>
      </c>
      <c r="F27" s="122">
        <f>'Income Statement'!F24/'Income Statement'!F6</f>
        <v>4.94108574909844E-3</v>
      </c>
    </row>
    <row r="28" spans="1:15" ht="16" thickTop="1" thickBot="1">
      <c r="A28" t="s">
        <v>163</v>
      </c>
      <c r="B28" s="124">
        <f>'Income Statement'!B22/'Income Statement'!B6</f>
        <v>7.3030777256129373E-2</v>
      </c>
      <c r="C28" s="124">
        <f>'Income Statement'!C22/'Income Statement'!C6</f>
        <v>7.3032025666824527E-2</v>
      </c>
      <c r="D28" s="124">
        <f>'Income Statement'!D22/'Income Statement'!D6</f>
        <v>7.2964038756003533E-2</v>
      </c>
      <c r="E28" s="124">
        <f>'Income Statement'!E22/'Income Statement'!E6</f>
        <v>7.2831068645867331E-2</v>
      </c>
      <c r="F28" s="124">
        <f>'Income Statement'!F22/'Income Statement'!F6</f>
        <v>7.2637171814518356E-2</v>
      </c>
    </row>
    <row r="29" spans="1:15" ht="16" thickTop="1" thickBot="1">
      <c r="A29" t="s">
        <v>164</v>
      </c>
      <c r="B29" s="125">
        <f>'Income Statement'!B25/'Income Statement'!B6</f>
        <v>8.2433328825260652E-3</v>
      </c>
      <c r="C29" s="125">
        <f>'Income Statement'!C25/'Income Statement'!C6</f>
        <v>7.9898284490201189E-3</v>
      </c>
      <c r="D29" s="125">
        <f>'Income Statement'!D25/'Income Statement'!D6</f>
        <v>7.7441102493934098E-3</v>
      </c>
      <c r="E29" s="125">
        <f>'Income Statement'!E25/'Income Statement'!E6</f>
        <v>7.505939441764105E-3</v>
      </c>
      <c r="F29" s="125">
        <f>'Income Statement'!F25/'Income Statement'!F6</f>
        <v>7.2750845009846229E-3</v>
      </c>
    </row>
    <row r="30" spans="1:15" ht="15" thickBot="1">
      <c r="A30" s="1" t="s">
        <v>165</v>
      </c>
      <c r="B30" s="126">
        <f>SUM(B21:B29)</f>
        <v>0.59054174775799018</v>
      </c>
      <c r="C30" s="126">
        <f t="shared" ref="C30:F30" si="0">SUM(C21:C29)</f>
        <v>0.59267438731614697</v>
      </c>
      <c r="D30" s="126">
        <f t="shared" si="0"/>
        <v>0.59112836093754506</v>
      </c>
      <c r="E30" s="126">
        <f t="shared" si="0"/>
        <v>0.58764467608568061</v>
      </c>
      <c r="F30" s="126">
        <f t="shared" si="0"/>
        <v>0.58534828413800732</v>
      </c>
    </row>
    <row r="31" spans="1:15" ht="16" thickTop="1" thickBot="1"/>
    <row r="32" spans="1:15" ht="16" thickTop="1" thickBot="1">
      <c r="A32" s="1" t="s">
        <v>166</v>
      </c>
      <c r="B32" s="122">
        <f>'Income Statement'!B35/'Income Statement'!B6</f>
        <v>1.6199703657833325E-2</v>
      </c>
      <c r="C32" s="122">
        <f>'Income Statement'!C35/'Income Statement'!C6</f>
        <v>1.4203066884416613E-2</v>
      </c>
      <c r="D32" s="122">
        <f>'Income Statement'!D35/'Income Statement'!D6</f>
        <v>1.549891788270742E-2</v>
      </c>
      <c r="E32" s="122">
        <f>'Income Statement'!E35/'Income Statement'!E6</f>
        <v>1.8529055116656024E-2</v>
      </c>
      <c r="F32" s="122">
        <f>'Income Statement'!F35/'Income Statement'!F6</f>
        <v>2.0496647246471968E-2</v>
      </c>
    </row>
    <row r="33" ht="15" thickTop="1"/>
  </sheetData>
  <conditionalFormatting sqref="I20:O20">
    <cfRule type="cellIs" dxfId="10" priority="46" operator="lessThan">
      <formula>0</formula>
    </cfRule>
    <cfRule type="cellIs" dxfId="9" priority="47" operator="greaterThan">
      <formula>0</formula>
    </cfRule>
    <cfRule type="cellIs" dxfId="8" priority="48" operator="greaterThan">
      <formula>0</formula>
    </cfRule>
  </conditionalFormatting>
  <conditionalFormatting sqref="I21:O21">
    <cfRule type="cellIs" dxfId="7" priority="44" operator="lessThan">
      <formula>0</formula>
    </cfRule>
    <cfRule type="cellIs" dxfId="6" priority="45" operator="greaterThan">
      <formula>0</formula>
    </cfRule>
  </conditionalFormatting>
  <conditionalFormatting sqref="I22:O22">
    <cfRule type="cellIs" dxfId="5" priority="42" operator="lessThan">
      <formula>0</formula>
    </cfRule>
    <cfRule type="cellIs" dxfId="4" priority="43" operator="greaterThan">
      <formula>0</formula>
    </cfRule>
  </conditionalFormatting>
  <conditionalFormatting sqref="I23">
    <cfRule type="cellIs" dxfId="3" priority="40" operator="lessThan">
      <formula>0</formula>
    </cfRule>
    <cfRule type="cellIs" dxfId="2" priority="41" operator="greaterThan">
      <formula>0</formula>
    </cfRule>
  </conditionalFormatting>
  <conditionalFormatting sqref="I25">
    <cfRule type="cellIs" dxfId="1" priority="38" operator="lessThan">
      <formula>0</formula>
    </cfRule>
    <cfRule type="cellIs" dxfId="0" priority="39" operator="greaterThan">
      <formula>0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>
      <pane ySplit="680" topLeftCell="A35" activePane="bottomLeft"/>
      <selection sqref="A1:A1048576"/>
      <selection pane="bottomLeft" activeCell="A46" sqref="A46:F46"/>
    </sheetView>
  </sheetViews>
  <sheetFormatPr baseColWidth="10" defaultColWidth="8.83203125" defaultRowHeight="14" x14ac:dyDescent="0"/>
  <cols>
    <col min="1" max="1" width="33" style="246" bestFit="1" customWidth="1"/>
    <col min="2" max="2" width="14.83203125" style="14" customWidth="1"/>
    <col min="3" max="5" width="14.6640625" style="14" bestFit="1" customWidth="1"/>
    <col min="6" max="6" width="16.33203125" style="14" bestFit="1" customWidth="1"/>
    <col min="7" max="7" width="8.83203125" style="14"/>
    <col min="8" max="8" width="21" style="14" bestFit="1" customWidth="1"/>
    <col min="9" max="9" width="8.83203125" style="14"/>
    <col min="10" max="10" width="12.6640625" style="14" bestFit="1" customWidth="1"/>
    <col min="11" max="11" width="13.83203125" style="14" bestFit="1" customWidth="1"/>
    <col min="12" max="12" width="14.5" style="14" bestFit="1" customWidth="1"/>
    <col min="13" max="16384" width="8.83203125" style="14"/>
  </cols>
  <sheetData>
    <row r="1" spans="1:13">
      <c r="B1" s="160" t="s">
        <v>10</v>
      </c>
      <c r="C1" s="160" t="s">
        <v>11</v>
      </c>
      <c r="D1" s="160" t="s">
        <v>12</v>
      </c>
      <c r="E1" s="160" t="s">
        <v>13</v>
      </c>
      <c r="F1" s="160" t="s">
        <v>14</v>
      </c>
      <c r="H1" s="161"/>
      <c r="I1" s="161"/>
      <c r="J1" s="161"/>
      <c r="K1" s="161"/>
      <c r="L1" s="161"/>
      <c r="M1" s="161"/>
    </row>
    <row r="2" spans="1:13">
      <c r="A2" s="247" t="s">
        <v>167</v>
      </c>
    </row>
    <row r="3" spans="1:13">
      <c r="A3" s="246" t="s">
        <v>145</v>
      </c>
      <c r="B3" s="206">
        <f>'Revenue&amp;Cost Asssumptions'!B13*'Revenue&amp;Cost Asssumptions'!B14*'Revenue&amp;Cost Asssumptions'!B12</f>
        <v>199687.5</v>
      </c>
      <c r="C3" s="206">
        <f>'Revenue&amp;Cost Asssumptions'!C13*'Revenue&amp;Cost Asssumptions'!C14*'Revenue&amp;Cost Asssumptions'!C12</f>
        <v>205678.125</v>
      </c>
      <c r="D3" s="206">
        <f>'Revenue&amp;Cost Asssumptions'!D13*'Revenue&amp;Cost Asssumptions'!D14*'Revenue&amp;Cost Asssumptions'!D12</f>
        <v>211848.46875</v>
      </c>
      <c r="E3" s="206">
        <f>'Revenue&amp;Cost Asssumptions'!E13*'Revenue&amp;Cost Asssumptions'!E14*'Revenue&amp;Cost Asssumptions'!E12</f>
        <v>218203.92281250004</v>
      </c>
      <c r="F3" s="206">
        <f>'Revenue&amp;Cost Asssumptions'!F13*'Revenue&amp;Cost Asssumptions'!F14*'Revenue&amp;Cost Asssumptions'!F12</f>
        <v>224750.04049687504</v>
      </c>
    </row>
    <row r="4" spans="1:13">
      <c r="A4" s="246" t="s">
        <v>149</v>
      </c>
      <c r="B4" s="207">
        <f>'Revenue&amp;Cost Asssumptions'!B15*'Revenue&amp;Cost Asssumptions'!B16*'Revenue&amp;Cost Asssumptions'!B12</f>
        <v>447300</v>
      </c>
      <c r="C4" s="207">
        <f>'Revenue&amp;Cost Asssumptions'!C15*'Revenue&amp;Cost Asssumptions'!C16*'Revenue&amp;Cost Asssumptions'!C12</f>
        <v>461837.25</v>
      </c>
      <c r="D4" s="207">
        <f>'Revenue&amp;Cost Asssumptions'!D15*'Revenue&amp;Cost Asssumptions'!D16*'Revenue&amp;Cost Asssumptions'!D12</f>
        <v>476846.96062500001</v>
      </c>
      <c r="E4" s="207">
        <f>'Revenue&amp;Cost Asssumptions'!E15*'Revenue&amp;Cost Asssumptions'!E16*'Revenue&amp;Cost Asssumptions'!E12</f>
        <v>492344.48684531247</v>
      </c>
      <c r="F4" s="207">
        <f>'Revenue&amp;Cost Asssumptions'!F15*'Revenue&amp;Cost Asssumptions'!F16*'Revenue&amp;Cost Asssumptions'!F12</f>
        <v>508345.68266778515</v>
      </c>
    </row>
    <row r="6" spans="1:13" ht="15" thickBot="1">
      <c r="A6" s="248" t="s">
        <v>168</v>
      </c>
      <c r="B6" s="208">
        <f>SUM(B3:B5)</f>
        <v>646987.5</v>
      </c>
      <c r="C6" s="208">
        <f>SUM(C3:C5)</f>
        <v>667515.375</v>
      </c>
      <c r="D6" s="208">
        <f>SUM(D3:D5)</f>
        <v>688695.42937500007</v>
      </c>
      <c r="E6" s="208">
        <f>SUM(E3:E5)</f>
        <v>710548.40965781244</v>
      </c>
      <c r="F6" s="208">
        <f>SUM(F3:F5)</f>
        <v>733095.72316466016</v>
      </c>
    </row>
    <row r="7" spans="1:13" ht="15" thickTop="1">
      <c r="A7" s="249"/>
    </row>
    <row r="9" spans="1:13">
      <c r="A9" s="247" t="s">
        <v>134</v>
      </c>
    </row>
    <row r="10" spans="1:13">
      <c r="A10" s="246" t="s">
        <v>145</v>
      </c>
      <c r="B10" s="206">
        <f>'Revenue&amp;Cost Asssumptions'!B23*'Revenue&amp;Cost Asssumptions'!B14*'Revenue&amp;Cost Asssumptions'!B12</f>
        <v>39937.5</v>
      </c>
      <c r="C10" s="206">
        <f>'Revenue&amp;Cost Asssumptions'!C23*'Revenue&amp;Cost Asssumptions'!C14*'Revenue&amp;Cost Asssumptions'!C12</f>
        <v>41135.625</v>
      </c>
      <c r="D10" s="206">
        <f>'Revenue&amp;Cost Asssumptions'!D23*'Revenue&amp;Cost Asssumptions'!D14*'Revenue&amp;Cost Asssumptions'!D12</f>
        <v>42369.693750000006</v>
      </c>
      <c r="E10" s="206">
        <f>'Revenue&amp;Cost Asssumptions'!E23*'Revenue&amp;Cost Asssumptions'!E14*'Revenue&amp;Cost Asssumptions'!E12</f>
        <v>43640.784562500005</v>
      </c>
      <c r="F10" s="206">
        <f>'Revenue&amp;Cost Asssumptions'!F23*'Revenue&amp;Cost Asssumptions'!F14*'Revenue&amp;Cost Asssumptions'!F12</f>
        <v>44950.008099375009</v>
      </c>
      <c r="H10" s="161"/>
      <c r="I10" s="161"/>
      <c r="J10" s="161"/>
      <c r="K10" s="161"/>
      <c r="L10" s="161"/>
    </row>
    <row r="11" spans="1:13">
      <c r="A11" s="246" t="s">
        <v>149</v>
      </c>
      <c r="B11" s="207">
        <f>'Revenue&amp;Cost Asssumptions'!B24*'Revenue&amp;Cost Asssumptions'!B16*'Revenue&amp;Cost Asssumptions'!B12</f>
        <v>191700</v>
      </c>
      <c r="C11" s="207">
        <f>'Revenue&amp;Cost Asssumptions'!C24*'Revenue&amp;Cost Asssumptions'!C16*'Revenue&amp;Cost Asssumptions'!C12</f>
        <v>197930.24999999997</v>
      </c>
      <c r="D11" s="207">
        <f>'Revenue&amp;Cost Asssumptions'!D24*'Revenue&amp;Cost Asssumptions'!D16*'Revenue&amp;Cost Asssumptions'!D12</f>
        <v>204362.98312499997</v>
      </c>
      <c r="E11" s="207">
        <f>'Revenue&amp;Cost Asssumptions'!E24*'Revenue&amp;Cost Asssumptions'!E16*'Revenue&amp;Cost Asssumptions'!E12</f>
        <v>211004.78007656251</v>
      </c>
      <c r="F11" s="207">
        <f>'Revenue&amp;Cost Asssumptions'!F24*'Revenue&amp;Cost Asssumptions'!F16*'Revenue&amp;Cost Asssumptions'!F12</f>
        <v>217862.43542905079</v>
      </c>
      <c r="H11" s="163"/>
    </row>
    <row r="12" spans="1:13">
      <c r="A12" s="246" t="s">
        <v>169</v>
      </c>
      <c r="B12" s="207">
        <f>'Revenue&amp;Cost Asssumptions'!B25*('Revenue&amp;Cost Asssumptions'!B14+'Revenue&amp;Cost Asssumptions'!B16)*'Revenue&amp;Cost Asssumptions'!B12</f>
        <v>21566.25</v>
      </c>
      <c r="C12" s="207">
        <f>'Revenue&amp;Cost Asssumptions'!C25*('Revenue&amp;Cost Asssumptions'!C14+'Revenue&amp;Cost Asssumptions'!C16)*'Revenue&amp;Cost Asssumptions'!C12</f>
        <v>22237.200000000001</v>
      </c>
      <c r="D12" s="207">
        <f>'Revenue&amp;Cost Asssumptions'!D25*('Revenue&amp;Cost Asssumptions'!D14+'Revenue&amp;Cost Asssumptions'!D16)*'Revenue&amp;Cost Asssumptions'!D12</f>
        <v>22929.05728125</v>
      </c>
      <c r="E12" s="207">
        <f>'Revenue&amp;Cost Asssumptions'!E25*('Revenue&amp;Cost Asssumptions'!E14+'Revenue&amp;Cost Asssumptions'!E16)*'Revenue&amp;Cost Asssumptions'!E12</f>
        <v>23642.474372578126</v>
      </c>
      <c r="F12" s="207">
        <f>'Revenue&amp;Cost Asssumptions'!F25*('Revenue&amp;Cost Asssumptions'!F14+'Revenue&amp;Cost Asssumptions'!F16)*'Revenue&amp;Cost Asssumptions'!F12</f>
        <v>24378.124201265036</v>
      </c>
      <c r="J12" s="27"/>
      <c r="L12" s="27"/>
    </row>
    <row r="13" spans="1:13">
      <c r="J13" s="27"/>
      <c r="L13" s="27"/>
    </row>
    <row r="14" spans="1:13" ht="15" thickBot="1">
      <c r="A14" s="248" t="s">
        <v>155</v>
      </c>
      <c r="B14" s="208">
        <f>SUM(B10:B13)</f>
        <v>253203.75</v>
      </c>
      <c r="C14" s="208">
        <f t="shared" ref="C14:F14" si="0">SUM(C10:C13)</f>
        <v>261303.07499999998</v>
      </c>
      <c r="D14" s="208">
        <f t="shared" si="0"/>
        <v>269661.73415624996</v>
      </c>
      <c r="E14" s="208">
        <f t="shared" si="0"/>
        <v>278288.03901164065</v>
      </c>
      <c r="F14" s="208">
        <f t="shared" si="0"/>
        <v>287190.56772969087</v>
      </c>
    </row>
    <row r="15" spans="1:13" ht="15" thickTop="1"/>
    <row r="16" spans="1:13">
      <c r="A16" s="247" t="s">
        <v>170</v>
      </c>
    </row>
    <row r="17" spans="1:8">
      <c r="A17" s="246" t="s">
        <v>157</v>
      </c>
      <c r="B17" s="206">
        <f>SUM(Employment!B4:'Employment'!B18)+(52*(Employment!C20*Employment!D20+Employment!C21*Employment!D21+Employment!C22*Employment!D22+Employment!C23*Employment!D23+Employment!C24*Employment!D24+Employment!C25*Employment!D25+Employment!C26*Employment!D26+Employment!C27*Employment!D27+Employment!C28*Employment!D28+Employment!C29*Employment!D29))+(Employment!B41*'Income Statement'!$B$6)</f>
        <v>210385</v>
      </c>
      <c r="C17" s="206">
        <f>SUM(Employment!E4:'Employment'!E18)+(52*(Employment!F20*Employment!G20+Employment!F21*Employment!G21+Employment!F22*Employment!G22+Employment!F23*Employment!G23+Employment!F24*Employment!G24+Employment!F25*Employment!G25+Employment!F26*Employment!G26+Employment!F27*Employment!G27+Employment!F28*Employment!G28+Employment!F29*Employment!G29))+(Employment!E41*'Income Statement'!$B$6)</f>
        <v>220181</v>
      </c>
      <c r="D17" s="206">
        <f>SUM(Employment!H4:'Employment'!H18)+(52*(Employment!$I$20*Employment!$J$20+Employment!$I$21*Employment!$J$21+Employment!$I$22*Employment!$J$22+Employment!$I$23*Employment!$J$23+Employment!$I$24*Employment!$J$24+Employment!$I$25*Employment!$J$25+Employment!$I$26*Employment!$J$26+Employment!$I$27*Employment!$J$27+Employment!$I$28*Employment!$J$28+Employment!$I$29*Employment!$J$29))+(Employment!H41*'Income Statement'!$B$6)</f>
        <v>227910</v>
      </c>
      <c r="E17" s="206">
        <f>SUM(Employment!K4:'Employment'!K18)+(52*(Employment!$L$20*Employment!$M$20+Employment!$L$21*Employment!$M$21+Employment!$L$22*Employment!$M$22+Employment!$L$23*Employment!$M$23+Employment!$L$24*Employment!$M$24+Employment!$L$25*Employment!$M$25+Employment!$L$26*Employment!$M$26+Employment!$L$27*Employment!$M$27+Employment!$L$28*Employment!$M$28+Employment!$L$29*Employment!$M$29))+(Employment!K41*'Income Statement'!$B$6)</f>
        <v>234586</v>
      </c>
      <c r="F17" s="206">
        <f>SUM(Employment!N4:'Employment'!N18)+(52*(Employment!$O$20*Employment!$P$20+Employment!$O$21*Employment!$P$21+Employment!$O$22*Employment!$P$22+Employment!$O$23*Employment!$P$23+Employment!$O$24*Employment!$P$24+Employment!$O$25*Employment!$P$25+Employment!$O$26*Employment!$P$26+Employment!$O$27*Employment!$P$27+Employment!$O$28*Employment!$P$28+Employment!$O$29*Employment!$P$29))+(Employment!N41*'Income Statement'!$B$6)</f>
        <v>242380</v>
      </c>
    </row>
    <row r="18" spans="1:8">
      <c r="A18" s="246" t="s">
        <v>158</v>
      </c>
      <c r="B18" s="207">
        <f>B6*'Revenue&amp;Cost Asssumptions'!B27</f>
        <v>8087.34375</v>
      </c>
      <c r="C18" s="207">
        <f>C6*'Revenue&amp;Cost Asssumptions'!C27</f>
        <v>8343.9421875000007</v>
      </c>
      <c r="D18" s="207">
        <f>D6*'Revenue&amp;Cost Asssumptions'!D27</f>
        <v>8608.6928671875012</v>
      </c>
      <c r="E18" s="207">
        <f>E6*'Revenue&amp;Cost Asssumptions'!E27</f>
        <v>8881.8551207226556</v>
      </c>
      <c r="F18" s="207">
        <f>F6*'Revenue&amp;Cost Asssumptions'!F27</f>
        <v>9163.696539558252</v>
      </c>
      <c r="H18" s="163"/>
    </row>
    <row r="19" spans="1:8">
      <c r="A19" s="246" t="s">
        <v>159</v>
      </c>
      <c r="B19" s="207">
        <f>'Revenue&amp;Cost Asssumptions'!B6*'Revenue&amp;Cost Asssumptions'!B5</f>
        <v>5400</v>
      </c>
      <c r="C19" s="207">
        <f>'Revenue&amp;Cost Asssumptions'!C6*'Revenue&amp;Cost Asssumptions'!C5</f>
        <v>5508</v>
      </c>
      <c r="D19" s="207">
        <f>'Revenue&amp;Cost Asssumptions'!D6*'Revenue&amp;Cost Asssumptions'!D5</f>
        <v>5618.16</v>
      </c>
      <c r="E19" s="207">
        <f>'Revenue&amp;Cost Asssumptions'!E6*'Revenue&amp;Cost Asssumptions'!E5</f>
        <v>5730.5231999999996</v>
      </c>
      <c r="F19" s="207">
        <f>'Revenue&amp;Cost Asssumptions'!F6*'Revenue&amp;Cost Asssumptions'!F5</f>
        <v>5845.133664</v>
      </c>
    </row>
    <row r="20" spans="1:8">
      <c r="A20" s="246" t="s">
        <v>160</v>
      </c>
      <c r="B20" s="207">
        <f>'Revenue&amp;Cost Asssumptions'!B7*'Revenue&amp;Cost Asssumptions'!B5*12</f>
        <v>54000</v>
      </c>
      <c r="C20" s="207">
        <f>'Revenue&amp;Cost Asssumptions'!C7*'Revenue&amp;Cost Asssumptions'!C5*12</f>
        <v>55080</v>
      </c>
      <c r="D20" s="207">
        <f>'Revenue&amp;Cost Asssumptions'!D7*'Revenue&amp;Cost Asssumptions'!D5*12</f>
        <v>56181.600000000006</v>
      </c>
      <c r="E20" s="207">
        <f>'Revenue&amp;Cost Asssumptions'!E7*'Revenue&amp;Cost Asssumptions'!E5*12</f>
        <v>57305.232000000004</v>
      </c>
      <c r="F20" s="207">
        <f>'Revenue&amp;Cost Asssumptions'!F7*'Revenue&amp;Cost Asssumptions'!F5*12</f>
        <v>58451.336640000009</v>
      </c>
    </row>
    <row r="21" spans="1:8">
      <c r="A21" s="246" t="s">
        <v>161</v>
      </c>
      <c r="B21" s="207">
        <f>'Revenue&amp;Cost Asssumptions'!B8*'Revenue&amp;Cost Asssumptions'!B5*12</f>
        <v>21600</v>
      </c>
      <c r="C21" s="207">
        <f>'Revenue&amp;Cost Asssumptions'!C8*'Revenue&amp;Cost Asssumptions'!C5*12</f>
        <v>22032</v>
      </c>
      <c r="D21" s="207">
        <f>'Revenue&amp;Cost Asssumptions'!D8*'Revenue&amp;Cost Asssumptions'!D5*12</f>
        <v>22472.639999999999</v>
      </c>
      <c r="E21" s="207">
        <f>'Revenue&amp;Cost Asssumptions'!E8*'Revenue&amp;Cost Asssumptions'!E5*12</f>
        <v>22922.092799999999</v>
      </c>
      <c r="F21" s="207">
        <f>'Revenue&amp;Cost Asssumptions'!F8*'Revenue&amp;Cost Asssumptions'!F5*12</f>
        <v>23380.534656</v>
      </c>
    </row>
    <row r="22" spans="1:8">
      <c r="A22" s="246" t="s">
        <v>163</v>
      </c>
      <c r="B22" s="207">
        <f>SUM(Employment!$B$4:$B$18)*Employment!B33</f>
        <v>47250</v>
      </c>
      <c r="C22" s="207">
        <f>SUM(Employment!$E$4:$E$18)*Employment!C33</f>
        <v>48750</v>
      </c>
      <c r="D22" s="207">
        <f>SUM(Employment!$H$4:$H$18)*Employment!D33</f>
        <v>50250</v>
      </c>
      <c r="E22" s="207">
        <f>SUM(Employment!$K$4:$K$18)*Employment!E33</f>
        <v>51750</v>
      </c>
      <c r="F22" s="207">
        <f>SUM(Employment!$N$4:$N$18)*Employment!F33</f>
        <v>53250</v>
      </c>
    </row>
    <row r="23" spans="1:8">
      <c r="A23" s="246" t="s">
        <v>162</v>
      </c>
      <c r="B23" s="207">
        <f>SUM(Employment!$B$4:$B$18)*Employment!B34</f>
        <v>24570</v>
      </c>
      <c r="C23" s="207">
        <f>SUM(Employment!$E$4:$E$18)*Employment!C34</f>
        <v>25350</v>
      </c>
      <c r="D23" s="207">
        <f>SUM(Employment!$H$4:$H$18)*Employment!D34</f>
        <v>26130</v>
      </c>
      <c r="E23" s="207">
        <f>SUM(Employment!$K$4:$K$18)*Employment!E34</f>
        <v>26910</v>
      </c>
      <c r="F23" s="207">
        <f>SUM(Employment!$N$4:$N$18)*Employment!F34</f>
        <v>27690</v>
      </c>
    </row>
    <row r="24" spans="1:8">
      <c r="A24" s="246" t="s">
        <v>171</v>
      </c>
      <c r="B24" s="207">
        <f>'Loan Repayment'!$D$3</f>
        <v>5447.4519442393021</v>
      </c>
      <c r="C24" s="207">
        <f>'Loan Repayment'!$D$4+'Loan Repayment'!$D$11</f>
        <v>5040.9903813996998</v>
      </c>
      <c r="D24" s="207">
        <f>'Loan Repayment'!$D$5+'Loan Repayment'!$D$12+'Loan Repayment'!$D$18</f>
        <v>4602.9741511017692</v>
      </c>
      <c r="E24" s="207">
        <f>'Loan Repayment'!$D$6+'Loan Repayment'!$D$13+'Loan Repayment'!$D$19+'Loan Repayment'!$D$24</f>
        <v>4130.9535825046896</v>
      </c>
      <c r="F24" s="207">
        <f>'Loan Repayment'!$D$7+'Loan Repayment'!$D$14+'Loan Repayment'!$D$20+'Loan Repayment'!$D$25+'Loan Repayment'!$D$29</f>
        <v>3622.2888304539174</v>
      </c>
    </row>
    <row r="25" spans="1:8">
      <c r="A25" s="246" t="s">
        <v>164</v>
      </c>
      <c r="B25" s="207">
        <f>'Capital Sources&amp;Uses'!B21</f>
        <v>5333.333333333333</v>
      </c>
      <c r="C25" s="207">
        <f>'Capital Sources&amp;Uses'!B21+'Capital Sources&amp;Uses'!C21</f>
        <v>5333.333333333333</v>
      </c>
      <c r="D25" s="207">
        <f>'Capital Sources&amp;Uses'!B21+'Capital Sources&amp;Uses'!C21+'Capital Sources&amp;Uses'!D21</f>
        <v>5333.333333333333</v>
      </c>
      <c r="E25" s="207">
        <f>'Capital Sources&amp;Uses'!B21+'Capital Sources&amp;Uses'!C21+'Capital Sources&amp;Uses'!D21+'Capital Sources&amp;Uses'!E21</f>
        <v>5333.333333333333</v>
      </c>
      <c r="F25" s="207">
        <f>'Capital Sources&amp;Uses'!B21+'Capital Sources&amp;Uses'!C21+'Capital Sources&amp;Uses'!D21+'Capital Sources&amp;Uses'!E21+'Capital Sources&amp;Uses'!F21</f>
        <v>5333.333333333333</v>
      </c>
    </row>
    <row r="27" spans="1:8">
      <c r="A27" s="250" t="s">
        <v>165</v>
      </c>
      <c r="B27" s="209">
        <f>SUM(B17:B25)</f>
        <v>382073.12902757264</v>
      </c>
      <c r="C27" s="209">
        <f t="shared" ref="C27:F27" si="1">SUM(C17:C25)</f>
        <v>395619.26590223302</v>
      </c>
      <c r="D27" s="209">
        <f t="shared" si="1"/>
        <v>407107.40035162261</v>
      </c>
      <c r="E27" s="209">
        <f t="shared" si="1"/>
        <v>417549.99003656069</v>
      </c>
      <c r="F27" s="209">
        <f t="shared" si="1"/>
        <v>429116.32366334548</v>
      </c>
    </row>
    <row r="29" spans="1:8" ht="15" thickBot="1">
      <c r="A29" s="248" t="s">
        <v>172</v>
      </c>
      <c r="B29" s="208">
        <f>B14+B27</f>
        <v>635276.87902757269</v>
      </c>
      <c r="C29" s="208">
        <f>C14+C27</f>
        <v>656922.34090223303</v>
      </c>
      <c r="D29" s="208">
        <f>D14+D27</f>
        <v>676769.13450787263</v>
      </c>
      <c r="E29" s="208">
        <f>E14+E27</f>
        <v>695838.0290482014</v>
      </c>
      <c r="F29" s="208">
        <f>F14+F27</f>
        <v>716306.89139303635</v>
      </c>
    </row>
    <row r="30" spans="1:8" ht="15" thickTop="1">
      <c r="A30" s="246" t="s">
        <v>173</v>
      </c>
    </row>
    <row r="31" spans="1:8">
      <c r="A31" s="249" t="s">
        <v>174</v>
      </c>
      <c r="B31" s="210">
        <f>B6-B29</f>
        <v>11710.620972427307</v>
      </c>
      <c r="C31" s="210">
        <f>C6-C29</f>
        <v>10593.034097766969</v>
      </c>
      <c r="D31" s="210">
        <f>D6-D29</f>
        <v>11926.294867127435</v>
      </c>
      <c r="E31" s="210">
        <f>E6-E29</f>
        <v>14710.380609611049</v>
      </c>
      <c r="F31" s="210">
        <f>F6-F29</f>
        <v>16788.831771623809</v>
      </c>
    </row>
    <row r="32" spans="1:8">
      <c r="A32" s="246" t="s">
        <v>175</v>
      </c>
      <c r="B32" s="210">
        <f>IF(B31&gt;0, B31*'Patronage Distribution'!B2, B31)</f>
        <v>4098.7173403495572</v>
      </c>
      <c r="C32" s="210">
        <f>IF(C31&gt;0, C31*'Patronage Distribution'!C2, C31)</f>
        <v>3707.5619342184391</v>
      </c>
      <c r="D32" s="210">
        <f>IF(D31&gt;0, D31*'Patronage Distribution'!D2, D31)</f>
        <v>4174.2032034946023</v>
      </c>
      <c r="E32" s="210">
        <f>IF(E31&gt;0, E31*'Patronage Distribution'!E2, E31)</f>
        <v>5148.6332133638671</v>
      </c>
      <c r="F32" s="210">
        <f>IF(F31&gt;0, F31*'Patronage Distribution'!F2, F31)</f>
        <v>5876.0911200683331</v>
      </c>
    </row>
    <row r="33" spans="1:6">
      <c r="A33" s="246" t="s">
        <v>176</v>
      </c>
      <c r="B33" s="210">
        <f>SUM(B38:B39)</f>
        <v>7611.9036320777504</v>
      </c>
      <c r="C33" s="210">
        <f>SUM(C38:C39)</f>
        <v>6885.4721635485294</v>
      </c>
      <c r="D33" s="210">
        <f>SUM(D38:D39)</f>
        <v>7752.0916636328329</v>
      </c>
      <c r="E33" s="210">
        <f>SUM(E38:E39)</f>
        <v>9561.7473962471831</v>
      </c>
      <c r="F33" s="210">
        <f>SUM(F38:F39)</f>
        <v>10912.740651555476</v>
      </c>
    </row>
    <row r="34" spans="1:6">
      <c r="A34" s="246" t="s">
        <v>177</v>
      </c>
      <c r="B34" s="207">
        <f>IF(B31&gt;0, (B32*'Revenue&amp;Cost Asssumptions'!B33), 0)</f>
        <v>1229.6152021048672</v>
      </c>
      <c r="C34" s="207">
        <f>IF(C31&gt;0, (C32*'Revenue&amp;Cost Asssumptions'!C33), 0)</f>
        <v>1112.2685802655317</v>
      </c>
      <c r="D34" s="207">
        <f>IF(D31&gt;0, (D32*'Revenue&amp;Cost Asssumptions'!D33), 0)</f>
        <v>1252.2609610483808</v>
      </c>
      <c r="E34" s="207">
        <f>IF(E31&gt;0, (E32*'Revenue&amp;Cost Asssumptions'!E33), 0)</f>
        <v>1544.58996400916</v>
      </c>
      <c r="F34" s="207">
        <f>IF(F31&gt;0, (F32*'Revenue&amp;Cost Asssumptions'!F33), 0)</f>
        <v>1762.8273360204998</v>
      </c>
    </row>
    <row r="35" spans="1:6" ht="15" thickBot="1">
      <c r="A35" s="251" t="s">
        <v>166</v>
      </c>
      <c r="B35" s="208">
        <f>B31-B34</f>
        <v>10481.005770322439</v>
      </c>
      <c r="C35" s="208">
        <f>C31-C34</f>
        <v>9480.765517501437</v>
      </c>
      <c r="D35" s="208">
        <f>D31-D34</f>
        <v>10674.033906079054</v>
      </c>
      <c r="E35" s="208">
        <f>E31-E34</f>
        <v>13165.79064560189</v>
      </c>
      <c r="F35" s="208">
        <f>F31-F34</f>
        <v>15026.004435603309</v>
      </c>
    </row>
    <row r="36" spans="1:6" ht="15" thickTop="1">
      <c r="B36" s="210"/>
      <c r="C36" s="210"/>
      <c r="D36" s="210"/>
      <c r="E36" s="210"/>
      <c r="F36" s="210"/>
    </row>
    <row r="37" spans="1:6">
      <c r="A37" s="249" t="s">
        <v>178</v>
      </c>
    </row>
    <row r="38" spans="1:6">
      <c r="A38" s="246" t="s">
        <v>179</v>
      </c>
      <c r="B38" s="210">
        <f>IF(B31&gt;0, B31*'Patronage Distribution'!B3-B39, 0)</f>
        <v>4567.1421792466499</v>
      </c>
      <c r="C38" s="210">
        <f>IF(C31&gt;0, C31*'Patronage Distribution'!C3-C39, 0)</f>
        <v>4131.2832981291176</v>
      </c>
      <c r="D38" s="210">
        <f>IF(D31&gt;0, D31*'Patronage Distribution'!D3-D39, 0)</f>
        <v>4651.2549981797001</v>
      </c>
      <c r="E38" s="210">
        <f>IF(E31&gt;0, E31*'Patronage Distribution'!E3-E39, 0)</f>
        <v>5737.0484377483099</v>
      </c>
      <c r="F38" s="210">
        <f>IF(F31&gt;0, F31*'Patronage Distribution'!F3-F39, 0)</f>
        <v>6547.6443909332856</v>
      </c>
    </row>
    <row r="39" spans="1:6">
      <c r="A39" s="246" t="s">
        <v>180</v>
      </c>
      <c r="B39" s="206">
        <f>IF(B31&gt;0, B31*'Patronage Distribution'!B3*'Patronage Distribution'!B5, 0)</f>
        <v>3044.7614528311001</v>
      </c>
      <c r="C39" s="206">
        <f>IF(C31&gt;0, C31*'Patronage Distribution'!C3*'Patronage Distribution'!C5, 0)</f>
        <v>2754.1888654194122</v>
      </c>
      <c r="D39" s="206">
        <f>IF(D31&gt;0, D31*'Patronage Distribution'!D3*'Patronage Distribution'!D5, 0)</f>
        <v>3100.8366654531333</v>
      </c>
      <c r="E39" s="206">
        <f>IF(E31&gt;0, E31*'Patronage Distribution'!E3*'Patronage Distribution'!E5, 0)</f>
        <v>3824.6989584988733</v>
      </c>
      <c r="F39" s="206">
        <f>IF(F31&gt;0, F31*'Patronage Distribution'!F3*'Patronage Distribution'!F5, 0)</f>
        <v>4365.0962606221901</v>
      </c>
    </row>
    <row r="40" spans="1:6">
      <c r="A40" s="246" t="s">
        <v>181</v>
      </c>
      <c r="B40" s="210">
        <f>B32-B34</f>
        <v>2869.1021382446897</v>
      </c>
      <c r="C40" s="210">
        <f>C32-C34</f>
        <v>2595.2933539529076</v>
      </c>
      <c r="D40" s="210">
        <f>D32-D34</f>
        <v>2921.9422424462218</v>
      </c>
      <c r="E40" s="210">
        <f>E32-E34</f>
        <v>3604.0432493547069</v>
      </c>
      <c r="F40" s="210">
        <f>F32-F34</f>
        <v>4113.2637840478328</v>
      </c>
    </row>
    <row r="41" spans="1:6">
      <c r="A41" s="249" t="s">
        <v>103</v>
      </c>
      <c r="B41" s="211">
        <f>SUM(B38:B40)</f>
        <v>10481.005770322441</v>
      </c>
      <c r="C41" s="211">
        <f t="shared" ref="C41:F41" si="2">SUM(C38:C40)</f>
        <v>9480.765517501437</v>
      </c>
      <c r="D41" s="211">
        <f t="shared" si="2"/>
        <v>10674.033906079054</v>
      </c>
      <c r="E41" s="211">
        <f t="shared" si="2"/>
        <v>13165.79064560189</v>
      </c>
      <c r="F41" s="211">
        <f t="shared" si="2"/>
        <v>15026.004435603309</v>
      </c>
    </row>
    <row r="44" spans="1:6">
      <c r="A44" s="252" t="s">
        <v>259</v>
      </c>
    </row>
    <row r="45" spans="1:6">
      <c r="A45" s="246" t="s">
        <v>262</v>
      </c>
      <c r="B45" s="210">
        <f>(B14/365)*14</f>
        <v>9711.9246575342477</v>
      </c>
      <c r="C45" s="210">
        <f>(C14/365)*14</f>
        <v>10022.583698630136</v>
      </c>
      <c r="D45" s="210">
        <f>(D14/365)*14</f>
        <v>10343.189803253423</v>
      </c>
      <c r="E45" s="210">
        <f>(E14/365)*14</f>
        <v>10674.061770309505</v>
      </c>
      <c r="F45" s="210">
        <f>(F14/365)*14</f>
        <v>11015.528625248417</v>
      </c>
    </row>
    <row r="46" spans="1:6">
      <c r="A46" s="246" t="s">
        <v>263</v>
      </c>
      <c r="C46" s="210">
        <f>C45-B45</f>
        <v>310.65904109588882</v>
      </c>
      <c r="D46" s="210">
        <f>D45-C45</f>
        <v>320.60610462328623</v>
      </c>
      <c r="E46" s="210">
        <f>E45-D45</f>
        <v>330.87196705608221</v>
      </c>
      <c r="F46" s="210">
        <f>F45-E45</f>
        <v>341.46685493891164</v>
      </c>
    </row>
    <row r="48" spans="1:6">
      <c r="A48" s="252" t="s">
        <v>260</v>
      </c>
    </row>
    <row r="49" spans="1:6" ht="28">
      <c r="A49" s="246" t="s">
        <v>261</v>
      </c>
      <c r="B49" s="210">
        <f>((B17+B22+B23)/52)*2</f>
        <v>10854.038461538461</v>
      </c>
      <c r="C49" s="210">
        <f t="shared" ref="C49:F49" si="3">((C17+C22+C23)/52)*2</f>
        <v>11318.5</v>
      </c>
      <c r="D49" s="210">
        <f t="shared" si="3"/>
        <v>11703.461538461539</v>
      </c>
      <c r="E49" s="210">
        <f t="shared" si="3"/>
        <v>12047.923076923076</v>
      </c>
      <c r="F49" s="210">
        <f t="shared" si="3"/>
        <v>12435.384615384615</v>
      </c>
    </row>
    <row r="50" spans="1:6">
      <c r="A50" s="246" t="s">
        <v>263</v>
      </c>
      <c r="C50" s="210">
        <f>C49-B49</f>
        <v>464.46153846153902</v>
      </c>
      <c r="D50" s="210">
        <f>D49-C49</f>
        <v>384.96153846153902</v>
      </c>
      <c r="E50" s="210">
        <f>E49-D49</f>
        <v>344.4615384615372</v>
      </c>
      <c r="F50" s="210">
        <f>F49-E49</f>
        <v>387.46153846153902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640" topLeftCell="A14" activePane="bottomLeft"/>
      <selection sqref="A1:XFD1048576"/>
      <selection pane="bottomLeft" activeCell="F29" sqref="F29"/>
    </sheetView>
  </sheetViews>
  <sheetFormatPr baseColWidth="10" defaultColWidth="8.83203125" defaultRowHeight="14" x14ac:dyDescent="0"/>
  <cols>
    <col min="1" max="1" width="41" style="14" bestFit="1" customWidth="1"/>
    <col min="2" max="2" width="15.83203125" style="14" customWidth="1"/>
    <col min="3" max="5" width="14.5" style="14" bestFit="1" customWidth="1"/>
    <col min="6" max="6" width="13.5" style="14" bestFit="1" customWidth="1"/>
    <col min="7" max="7" width="11.33203125" style="14" bestFit="1" customWidth="1"/>
    <col min="8" max="16384" width="8.83203125" style="14"/>
  </cols>
  <sheetData>
    <row r="1" spans="1:6">
      <c r="A1" s="161" t="s">
        <v>182</v>
      </c>
      <c r="B1" s="160" t="s">
        <v>10</v>
      </c>
      <c r="C1" s="160" t="s">
        <v>183</v>
      </c>
      <c r="D1" s="160" t="s">
        <v>184</v>
      </c>
      <c r="E1" s="160" t="s">
        <v>185</v>
      </c>
      <c r="F1" s="160" t="s">
        <v>186</v>
      </c>
    </row>
    <row r="3" spans="1:6">
      <c r="A3" s="160" t="s">
        <v>187</v>
      </c>
    </row>
    <row r="4" spans="1:6">
      <c r="A4" s="14" t="s">
        <v>188</v>
      </c>
      <c r="B4" s="206">
        <f>'Income Statement'!B35</f>
        <v>10481.005770322439</v>
      </c>
      <c r="C4" s="206">
        <f>'Income Statement'!C35</f>
        <v>9480.765517501437</v>
      </c>
      <c r="D4" s="206">
        <f>'Income Statement'!D35</f>
        <v>10674.033906079054</v>
      </c>
      <c r="E4" s="206">
        <f>'Income Statement'!E35</f>
        <v>13165.79064560189</v>
      </c>
      <c r="F4" s="206">
        <f>'Income Statement'!F35</f>
        <v>15026.004435603309</v>
      </c>
    </row>
    <row r="5" spans="1:6">
      <c r="A5" s="245" t="s">
        <v>189</v>
      </c>
      <c r="B5" s="206"/>
      <c r="C5" s="206"/>
      <c r="D5" s="206"/>
      <c r="E5" s="206"/>
      <c r="F5" s="206"/>
    </row>
    <row r="6" spans="1:6">
      <c r="A6" s="14" t="s">
        <v>190</v>
      </c>
      <c r="B6" s="212">
        <f>'Income Statement'!B25</f>
        <v>5333.333333333333</v>
      </c>
      <c r="C6" s="212">
        <f>'Income Statement'!C25</f>
        <v>5333.333333333333</v>
      </c>
      <c r="D6" s="212">
        <f>'Income Statement'!D25</f>
        <v>5333.333333333333</v>
      </c>
      <c r="E6" s="212">
        <f>'Income Statement'!E25</f>
        <v>5333.333333333333</v>
      </c>
      <c r="F6" s="212">
        <f>'Income Statement'!F25</f>
        <v>5333.333333333333</v>
      </c>
    </row>
    <row r="7" spans="1:6">
      <c r="A7" s="14" t="s">
        <v>191</v>
      </c>
      <c r="B7" s="207">
        <f>-'Capital Sources&amp;Uses'!B23</f>
        <v>-12000</v>
      </c>
      <c r="C7" s="207">
        <f>'Capital Sources&amp;Uses'!C23</f>
        <v>0</v>
      </c>
      <c r="D7" s="207">
        <f>-'Capital Sources&amp;Uses'!D23</f>
        <v>0</v>
      </c>
      <c r="E7" s="207">
        <f>-'Capital Sources&amp;Uses'!E23</f>
        <v>0</v>
      </c>
      <c r="F7" s="207">
        <f>-'Capital Sources&amp;Uses'!F23</f>
        <v>0</v>
      </c>
    </row>
    <row r="8" spans="1:6">
      <c r="A8" s="164" t="s">
        <v>192</v>
      </c>
      <c r="B8" s="213">
        <f>SUM(B4:B7)</f>
        <v>3814.3391036557732</v>
      </c>
      <c r="C8" s="213">
        <f t="shared" ref="C8:F8" si="0">SUM(C4:C7)</f>
        <v>14814.098850834769</v>
      </c>
      <c r="D8" s="213">
        <f t="shared" si="0"/>
        <v>16007.367239412386</v>
      </c>
      <c r="E8" s="213">
        <f t="shared" si="0"/>
        <v>18499.123978935222</v>
      </c>
      <c r="F8" s="213">
        <f t="shared" si="0"/>
        <v>20359.337768936643</v>
      </c>
    </row>
    <row r="9" spans="1:6">
      <c r="A9" s="14" t="s">
        <v>193</v>
      </c>
      <c r="B9" s="207">
        <f>'Balance Sheet'!B22</f>
        <v>10854.038461538461</v>
      </c>
      <c r="C9" s="207">
        <f>'Balance Sheet'!C22-'Balance Sheet'!B22</f>
        <v>464.46153846153902</v>
      </c>
      <c r="D9" s="207">
        <f>'Balance Sheet'!D22-'Balance Sheet'!C22</f>
        <v>384.96153846153902</v>
      </c>
      <c r="E9" s="207">
        <f>'Balance Sheet'!E22-'Balance Sheet'!D22</f>
        <v>344.4615384615372</v>
      </c>
      <c r="F9" s="207">
        <f>'Balance Sheet'!F22-'Balance Sheet'!E22</f>
        <v>387.46153846153902</v>
      </c>
    </row>
    <row r="10" spans="1:6">
      <c r="A10" s="14" t="s">
        <v>194</v>
      </c>
      <c r="B10" s="207">
        <f>'Balance Sheet'!B23</f>
        <v>1229.6152021048672</v>
      </c>
      <c r="C10" s="207">
        <f>'Balance Sheet'!C23-'Balance Sheet'!B23</f>
        <v>-117.34662183933551</v>
      </c>
      <c r="D10" s="207">
        <f>'Balance Sheet'!D23-'Balance Sheet'!C23</f>
        <v>139.99238078284907</v>
      </c>
      <c r="E10" s="207">
        <f>'Balance Sheet'!E23-'Balance Sheet'!D23</f>
        <v>292.32900296077923</v>
      </c>
      <c r="F10" s="207">
        <f>'Balance Sheet'!F23-'Balance Sheet'!E23</f>
        <v>218.23737201133986</v>
      </c>
    </row>
    <row r="11" spans="1:6">
      <c r="A11" s="14" t="s">
        <v>195</v>
      </c>
      <c r="B11" s="207">
        <f>'Balance Sheet'!B24</f>
        <v>9711.9246575342477</v>
      </c>
      <c r="C11" s="207">
        <f>'Balance Sheet'!C24-'Balance Sheet'!B24</f>
        <v>310.65904109588882</v>
      </c>
      <c r="D11" s="207">
        <f>'Balance Sheet'!D24-'Balance Sheet'!C24</f>
        <v>320.60610462328623</v>
      </c>
      <c r="E11" s="207">
        <f>'Balance Sheet'!E24-'Balance Sheet'!D24</f>
        <v>330.87196705608221</v>
      </c>
      <c r="F11" s="207">
        <f>'Balance Sheet'!F24-'Balance Sheet'!E24</f>
        <v>341.46685493891164</v>
      </c>
    </row>
    <row r="12" spans="1:6">
      <c r="B12" s="207"/>
      <c r="C12" s="207"/>
      <c r="D12" s="207"/>
      <c r="E12" s="207"/>
      <c r="F12" s="207"/>
    </row>
    <row r="13" spans="1:6">
      <c r="A13" s="161" t="s">
        <v>192</v>
      </c>
      <c r="B13" s="211">
        <f>SUM(B9:B11)</f>
        <v>21795.578321177578</v>
      </c>
      <c r="C13" s="211">
        <f>SUM(C9:C11)</f>
        <v>657.77395771809233</v>
      </c>
      <c r="D13" s="211">
        <f>SUM(D9:D11)</f>
        <v>845.56002386767432</v>
      </c>
      <c r="E13" s="211">
        <f>SUM(E9:E11)</f>
        <v>967.66250847839865</v>
      </c>
      <c r="F13" s="211">
        <f>SUM(F9:F11)</f>
        <v>947.16576541179052</v>
      </c>
    </row>
    <row r="14" spans="1:6" ht="15" thickBot="1">
      <c r="A14" s="160" t="s">
        <v>196</v>
      </c>
      <c r="B14" s="214">
        <f>B8+B13</f>
        <v>25609.917424833351</v>
      </c>
      <c r="C14" s="214">
        <f>C8+C13</f>
        <v>15471.872808552862</v>
      </c>
      <c r="D14" s="214">
        <f>D8+D13</f>
        <v>16852.92726328006</v>
      </c>
      <c r="E14" s="214">
        <f>E8+E13</f>
        <v>19466.786487413621</v>
      </c>
      <c r="F14" s="214">
        <f>F8+F13</f>
        <v>21306.503534348434</v>
      </c>
    </row>
    <row r="15" spans="1:6" ht="15" thickTop="1"/>
    <row r="17" spans="1:6">
      <c r="A17" s="160" t="s">
        <v>197</v>
      </c>
    </row>
    <row r="18" spans="1:6">
      <c r="A18" s="165" t="s">
        <v>30</v>
      </c>
      <c r="B18" s="215">
        <f>-'Capital Sources&amp;Uses'!B19</f>
        <v>-80000</v>
      </c>
      <c r="C18" s="215"/>
      <c r="D18" s="215"/>
      <c r="E18" s="215"/>
      <c r="F18" s="215"/>
    </row>
    <row r="19" spans="1:6">
      <c r="A19" s="166" t="str">
        <f>'Capital Sources&amp;Uses'!C18</f>
        <v>Year 2 Asset Purchase</v>
      </c>
      <c r="B19" s="215"/>
      <c r="C19" s="216">
        <f>-'Capital Sources&amp;Uses'!C19</f>
        <v>0</v>
      </c>
      <c r="D19" s="215"/>
      <c r="E19" s="215"/>
      <c r="F19" s="215"/>
    </row>
    <row r="20" spans="1:6">
      <c r="A20" s="167" t="str">
        <f>'Capital Sources&amp;Uses'!D18</f>
        <v>Year 3 Asset Purchase</v>
      </c>
      <c r="B20" s="215"/>
      <c r="C20" s="215"/>
      <c r="D20" s="217">
        <f>-'Capital Sources&amp;Uses'!D19</f>
        <v>0</v>
      </c>
      <c r="E20" s="215"/>
      <c r="F20" s="215"/>
    </row>
    <row r="21" spans="1:6">
      <c r="A21" s="168" t="str">
        <f>'Capital Sources&amp;Uses'!E18</f>
        <v>Year 4 Asset Purchase</v>
      </c>
      <c r="B21" s="215"/>
      <c r="C21" s="215"/>
      <c r="D21" s="215"/>
      <c r="E21" s="215">
        <f>-'Capital Sources&amp;Uses'!E19</f>
        <v>0</v>
      </c>
      <c r="F21" s="215"/>
    </row>
    <row r="22" spans="1:6" ht="15" thickBot="1">
      <c r="A22" s="169" t="str">
        <f>'Capital Sources&amp;Uses'!F18</f>
        <v>Year 5 Asset Purchase</v>
      </c>
      <c r="B22" s="218"/>
      <c r="C22" s="218"/>
      <c r="D22" s="218"/>
      <c r="E22" s="218"/>
      <c r="F22" s="219">
        <f>-'Capital Sources&amp;Uses'!F19</f>
        <v>0</v>
      </c>
    </row>
    <row r="23" spans="1:6">
      <c r="A23" s="160" t="s">
        <v>198</v>
      </c>
      <c r="B23" s="207">
        <f>SUM(B18:B22)</f>
        <v>-80000</v>
      </c>
      <c r="C23" s="207">
        <f>SUM(C18:C22)</f>
        <v>0</v>
      </c>
      <c r="D23" s="207">
        <f>SUM(D18:D22)</f>
        <v>0</v>
      </c>
      <c r="E23" s="207">
        <f>SUM(E18:E22)</f>
        <v>0</v>
      </c>
      <c r="F23" s="207">
        <f>SUM(F18:F22)</f>
        <v>0</v>
      </c>
    </row>
    <row r="24" spans="1:6">
      <c r="A24" s="160"/>
      <c r="B24" s="162"/>
      <c r="C24" s="162"/>
      <c r="D24" s="162"/>
      <c r="E24" s="162"/>
      <c r="F24" s="162"/>
    </row>
    <row r="25" spans="1:6">
      <c r="A25" s="160" t="s">
        <v>199</v>
      </c>
    </row>
    <row r="26" spans="1:6">
      <c r="A26" s="14" t="s">
        <v>200</v>
      </c>
      <c r="B26" s="206">
        <f>'Capital Sources&amp;Uses'!$B$10</f>
        <v>75000</v>
      </c>
      <c r="C26" s="206">
        <f>'Capital Sources&amp;Uses'!C10</f>
        <v>0</v>
      </c>
      <c r="D26" s="206">
        <f>'Capital Sources&amp;Uses'!D10</f>
        <v>0</v>
      </c>
      <c r="E26" s="206">
        <f>'Capital Sources&amp;Uses'!E10</f>
        <v>0</v>
      </c>
      <c r="F26" s="206">
        <f>'Capital Sources&amp;Uses'!F10</f>
        <v>0</v>
      </c>
    </row>
    <row r="27" spans="1:6">
      <c r="A27" s="14" t="s">
        <v>203</v>
      </c>
      <c r="B27" s="210">
        <f>-('Loan Repayment'!E3)</f>
        <v>-5235.7072779875161</v>
      </c>
      <c r="C27" s="210">
        <f>-('Loan Repayment'!E4+'Loan Repayment'!E11)</f>
        <v>-5642.168840827173</v>
      </c>
      <c r="D27" s="210">
        <f>-('Loan Repayment'!E5+'Loan Repayment'!E12+'Loan Repayment'!E18)</f>
        <v>-6080.1850711251391</v>
      </c>
      <c r="E27" s="210">
        <f>-('Loan Repayment'!E6+'Loan Repayment'!E13+'Loan Repayment'!E19+'Loan Repayment'!E24)</f>
        <v>-6552.2056397222041</v>
      </c>
      <c r="F27" s="210">
        <f>-('Loan Repayment'!E7+'Loan Repayment'!E14+'Loan Repayment'!E20+'Loan Repayment'!E25+'Loan Repayment'!E29)</f>
        <v>-7060.8703917729945</v>
      </c>
    </row>
    <row r="28" spans="1:6">
      <c r="A28" s="14" t="s">
        <v>201</v>
      </c>
      <c r="B28" s="207">
        <f>'Capital Sources&amp;Uses'!B8</f>
        <v>36000</v>
      </c>
      <c r="C28" s="207">
        <f>'Balance Sheet'!C37-'Balance Sheet'!B37</f>
        <v>0</v>
      </c>
      <c r="D28" s="207">
        <f>'Balance Sheet'!D37-'Balance Sheet'!C37</f>
        <v>0</v>
      </c>
      <c r="E28" s="207">
        <f>'Balance Sheet'!E37-'Balance Sheet'!D37</f>
        <v>0</v>
      </c>
      <c r="F28" s="207">
        <f>'Balance Sheet'!F37-'Balance Sheet'!E37</f>
        <v>0</v>
      </c>
    </row>
    <row r="29" spans="1:6">
      <c r="A29" s="14" t="s">
        <v>202</v>
      </c>
      <c r="B29" s="212">
        <v>0</v>
      </c>
      <c r="C29" s="212">
        <f>-'Income Statement'!B39</f>
        <v>-3044.7614528311001</v>
      </c>
      <c r="D29" s="212">
        <f>-'Income Statement'!C39</f>
        <v>-2754.1888654194122</v>
      </c>
      <c r="E29" s="212">
        <f>-'Income Statement'!D39</f>
        <v>-3100.8366654531333</v>
      </c>
      <c r="F29" s="212">
        <f>-'Income Statement'!E39</f>
        <v>-3824.6989584988733</v>
      </c>
    </row>
    <row r="30" spans="1:6">
      <c r="A30" s="160" t="s">
        <v>204</v>
      </c>
      <c r="B30" s="210">
        <f>SUM(B26:B29)</f>
        <v>105764.29272201248</v>
      </c>
      <c r="C30" s="210">
        <f>SUM(C26:C29)</f>
        <v>-8686.9302936582735</v>
      </c>
      <c r="D30" s="210">
        <f>SUM(D26:D29)</f>
        <v>-8834.3739365445508</v>
      </c>
      <c r="E30" s="210">
        <f>SUM(E26:E29)</f>
        <v>-9653.0423051753369</v>
      </c>
      <c r="F30" s="210">
        <f>SUM(F26:F29)</f>
        <v>-10885.569350271868</v>
      </c>
    </row>
    <row r="32" spans="1:6">
      <c r="A32" s="1" t="s">
        <v>205</v>
      </c>
      <c r="B32" s="210">
        <f>B14+B30+B23</f>
        <v>51374.210146845842</v>
      </c>
      <c r="C32" s="210">
        <f>C14+C30+C23</f>
        <v>6784.9425148945884</v>
      </c>
      <c r="D32" s="210">
        <f>D14+D30+D23</f>
        <v>8018.5533267355095</v>
      </c>
      <c r="E32" s="210">
        <f>E14+E30+E23</f>
        <v>9813.7441822382843</v>
      </c>
      <c r="F32" s="210">
        <f>F14+F30+F23</f>
        <v>10420.934184076566</v>
      </c>
    </row>
    <row r="34" spans="1:6">
      <c r="A34" s="161" t="s">
        <v>206</v>
      </c>
      <c r="B34" s="210">
        <v>0</v>
      </c>
      <c r="C34" s="206">
        <f>B35</f>
        <v>51374.210146845842</v>
      </c>
      <c r="D34" s="206">
        <f>C35</f>
        <v>58159.152661740431</v>
      </c>
      <c r="E34" s="206">
        <f>D35</f>
        <v>66177.705988475936</v>
      </c>
      <c r="F34" s="206">
        <f>E35</f>
        <v>75991.450170714219</v>
      </c>
    </row>
    <row r="35" spans="1:6">
      <c r="A35" s="161" t="s">
        <v>207</v>
      </c>
      <c r="B35" s="206">
        <f>B32</f>
        <v>51374.210146845842</v>
      </c>
      <c r="C35" s="206">
        <f>C34+C32</f>
        <v>58159.152661740431</v>
      </c>
      <c r="D35" s="206">
        <f>D34+D32</f>
        <v>66177.705988475936</v>
      </c>
      <c r="E35" s="206">
        <f>E34+E32</f>
        <v>75991.450170714219</v>
      </c>
      <c r="F35" s="206">
        <f>F34+F32</f>
        <v>86412.384354790789</v>
      </c>
    </row>
    <row r="37" spans="1:6">
      <c r="B37" s="5" t="s">
        <v>173</v>
      </c>
      <c r="C37" s="5"/>
      <c r="D37" s="5"/>
      <c r="E37" s="5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Directions for Use</vt:lpstr>
      <vt:lpstr>Capital Sources&amp;Uses</vt:lpstr>
      <vt:lpstr>Loan Repayment</vt:lpstr>
      <vt:lpstr>Employment</vt:lpstr>
      <vt:lpstr>Patronage Distribution</vt:lpstr>
      <vt:lpstr>Revenue&amp;Cost Asssumptions</vt:lpstr>
      <vt:lpstr>Revenue&amp;Cost Metrics</vt:lpstr>
      <vt:lpstr>Income Statement</vt:lpstr>
      <vt:lpstr>Cash Flow Statement</vt:lpstr>
      <vt:lpstr>Balance Sheet</vt:lpstr>
      <vt:lpstr>Co-op Financial Ratios</vt:lpstr>
    </vt:vector>
  </TitlesOfParts>
  <Manager/>
  <Company>University of Wisconsin - Madison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Badger, Bucky</dc:creator>
  <cp:keywords/>
  <dc:description/>
  <cp:lastModifiedBy>Lynn Pitman</cp:lastModifiedBy>
  <cp:revision/>
  <dcterms:created xsi:type="dcterms:W3CDTF">2014-05-19T20:29:21Z</dcterms:created>
  <dcterms:modified xsi:type="dcterms:W3CDTF">2016-01-12T20:15:58Z</dcterms:modified>
  <cp:category/>
  <cp:contentStatus/>
</cp:coreProperties>
</file>